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2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1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D:\OJK\DPLK DPBK\Data &amp; Informasi\Statistik Bulanan\Data 2024\11. November 2024\To Publish\"/>
    </mc:Choice>
  </mc:AlternateContent>
  <xr:revisionPtr revIDLastSave="0" documentId="13_ncr:1_{58FFC12E-5AFB-4C4B-BDCE-22E6806C0582}" xr6:coauthVersionLast="36" xr6:coauthVersionMax="47" xr10:uidLastSave="{00000000-0000-0000-0000-000000000000}"/>
  <bookViews>
    <workbookView xWindow="0" yWindow="0" windowWidth="14380" windowHeight="5620" tabRatio="872"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Anti Scam Centre" sheetId="35" r:id="rId20"/>
    <sheet name="IIg. Penyelesaian Sengketa LAPS" sheetId="28" r:id="rId21"/>
    <sheet name="IIIa. Penilaian Sendiri" sheetId="20" r:id="rId22"/>
    <sheet name="IIIb. Pengenaan Sanksi" sheetId="21" r:id="rId23"/>
    <sheet name="IIIc. Pemantauan Iklan" sheetId="23" r:id="rId24"/>
    <sheet name="IV. Glossary" sheetId="32" r:id="rId25"/>
  </sheets>
  <definedNames>
    <definedName name="_xlnm._FilterDatabase" localSheetId="12" hidden="1">'Ij.Database TPAKD'!$A$7:$K$7</definedName>
    <definedName name="_xlnm._FilterDatabase" localSheetId="24"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25" l="1"/>
  <c r="M11" i="25"/>
  <c r="M10" i="25"/>
  <c r="M17" i="1"/>
  <c r="K17" i="5"/>
  <c r="I42" i="1"/>
  <c r="C42" i="1"/>
  <c r="M42" i="1"/>
  <c r="D41" i="1"/>
  <c r="L41" i="1"/>
  <c r="C41" i="1"/>
  <c r="I40" i="1"/>
  <c r="M40" i="1"/>
  <c r="I39" i="1"/>
  <c r="C39" i="1"/>
  <c r="I37" i="1"/>
  <c r="C37" i="1"/>
  <c r="M37" i="1"/>
  <c r="C36" i="1"/>
  <c r="M36" i="1"/>
  <c r="I28" i="1"/>
  <c r="E28" i="1"/>
  <c r="C28" i="1"/>
  <c r="C23" i="1"/>
  <c r="D22" i="1"/>
  <c r="M22" i="1"/>
  <c r="C21" i="1"/>
  <c r="M21" i="1"/>
  <c r="L20" i="1"/>
  <c r="I20" i="1"/>
  <c r="C20" i="1"/>
  <c r="K20" i="1"/>
  <c r="J20" i="1"/>
  <c r="D19" i="1"/>
  <c r="I19" i="1"/>
  <c r="M19" i="1"/>
  <c r="J19" i="1"/>
  <c r="C19" i="1"/>
  <c r="L18" i="1"/>
  <c r="I18" i="1"/>
  <c r="M18" i="1"/>
  <c r="K18" i="1"/>
  <c r="C18" i="1"/>
  <c r="K17" i="1"/>
  <c r="D17" i="1"/>
  <c r="C17" i="1"/>
  <c r="I17" i="1"/>
  <c r="C16" i="1"/>
  <c r="M13" i="1"/>
  <c r="C13" i="1"/>
  <c r="I10" i="1"/>
  <c r="E10" i="1"/>
  <c r="C10" i="1"/>
  <c r="M10" i="1"/>
  <c r="C36" i="5"/>
  <c r="C42" i="5"/>
  <c r="C41" i="5"/>
  <c r="C37" i="5"/>
  <c r="C31" i="5"/>
  <c r="C28" i="5"/>
  <c r="C27" i="5"/>
  <c r="C23" i="5"/>
  <c r="C22" i="5"/>
  <c r="C21" i="5"/>
  <c r="I20" i="5"/>
  <c r="C20" i="5"/>
  <c r="C19" i="5"/>
  <c r="C18" i="5"/>
  <c r="C17" i="5"/>
  <c r="C14" i="5"/>
  <c r="C12" i="5"/>
  <c r="C11" i="5"/>
  <c r="C10" i="5"/>
  <c r="M29" i="13"/>
  <c r="M28" i="13"/>
  <c r="M26" i="13"/>
  <c r="M25" i="13"/>
  <c r="M23" i="13"/>
  <c r="M22" i="13"/>
  <c r="M20" i="13"/>
  <c r="M19" i="13"/>
  <c r="M17" i="13"/>
  <c r="M16" i="13"/>
  <c r="M12" i="13"/>
  <c r="M11" i="13"/>
  <c r="M10" i="13"/>
  <c r="M11" i="16"/>
  <c r="V46" i="12"/>
  <c r="U46" i="12"/>
  <c r="T46" i="12"/>
  <c r="S46" i="12"/>
  <c r="R46" i="12"/>
  <c r="Q46" i="12"/>
  <c r="P46" i="12"/>
  <c r="O46" i="12"/>
  <c r="N46" i="12"/>
  <c r="M46" i="12"/>
  <c r="L46" i="12"/>
  <c r="K46" i="12"/>
  <c r="J46" i="12"/>
  <c r="I46" i="12"/>
  <c r="H46" i="12"/>
  <c r="G46" i="12"/>
  <c r="F46" i="12"/>
  <c r="E46" i="12"/>
  <c r="D46" i="12"/>
  <c r="C46" i="12"/>
  <c r="C21" i="35"/>
  <c r="C17" i="35"/>
  <c r="D8" i="35"/>
  <c r="C8" i="35"/>
  <c r="L10" i="25"/>
  <c r="L11" i="25"/>
  <c r="L12" i="25"/>
  <c r="C40" i="1"/>
  <c r="M39" i="1"/>
  <c r="C38" i="1"/>
  <c r="M38" i="1"/>
  <c r="F37" i="1"/>
  <c r="H36" i="1"/>
  <c r="I36" i="1"/>
  <c r="M34" i="1"/>
  <c r="C34" i="1"/>
  <c r="C33" i="1"/>
  <c r="K31" i="1"/>
  <c r="E31" i="1"/>
  <c r="G28" i="1"/>
  <c r="I27" i="1"/>
  <c r="C26" i="1"/>
  <c r="E23" i="1"/>
  <c r="M23" i="1"/>
  <c r="C22" i="1"/>
  <c r="I21" i="1"/>
  <c r="E20" i="1"/>
  <c r="M20" i="1"/>
  <c r="H20" i="1"/>
  <c r="G19" i="1"/>
  <c r="E19" i="1"/>
  <c r="D18" i="1"/>
  <c r="I16" i="1"/>
  <c r="I15" i="1"/>
  <c r="M11" i="1"/>
  <c r="D10" i="1"/>
  <c r="D9" i="1"/>
  <c r="C9" i="1"/>
  <c r="C38" i="5"/>
  <c r="C33" i="5"/>
  <c r="K28" i="5"/>
  <c r="K26" i="5"/>
  <c r="C25" i="5"/>
  <c r="K20" i="5"/>
  <c r="G20" i="5"/>
  <c r="D20" i="5"/>
  <c r="L11" i="16"/>
  <c r="K11" i="16"/>
  <c r="E55" i="23"/>
  <c r="E44" i="23"/>
  <c r="E45" i="23"/>
  <c r="E39" i="23"/>
  <c r="E37" i="23"/>
  <c r="E32" i="23"/>
  <c r="E30" i="23"/>
  <c r="E25" i="23"/>
  <c r="E23" i="23"/>
  <c r="E18" i="23"/>
  <c r="E16" i="23"/>
  <c r="E11" i="23"/>
  <c r="E18" i="1" l="1"/>
  <c r="K17" i="10"/>
  <c r="H17" i="10"/>
  <c r="E17" i="10"/>
  <c r="K16" i="10"/>
  <c r="H16" i="10"/>
  <c r="E16" i="10"/>
  <c r="K15" i="10"/>
  <c r="H15" i="10"/>
  <c r="E15" i="10"/>
  <c r="K14" i="10"/>
  <c r="H14" i="10"/>
  <c r="E14" i="10"/>
  <c r="K13" i="10"/>
  <c r="H13" i="10"/>
  <c r="E13" i="10"/>
  <c r="K12" i="10"/>
  <c r="H12" i="10"/>
  <c r="E12" i="10"/>
  <c r="K11" i="10"/>
  <c r="H11" i="10"/>
  <c r="E11" i="10"/>
  <c r="K10" i="10"/>
  <c r="H10" i="10"/>
  <c r="E10" i="10"/>
  <c r="K44" i="4"/>
  <c r="H44" i="4"/>
  <c r="E44" i="4"/>
  <c r="K43" i="4"/>
  <c r="H43" i="4"/>
  <c r="E43" i="4"/>
  <c r="K42" i="4"/>
  <c r="H42" i="4"/>
  <c r="E42" i="4"/>
  <c r="K41" i="4"/>
  <c r="H41" i="4"/>
  <c r="E41" i="4"/>
  <c r="K40" i="4"/>
  <c r="H40" i="4"/>
  <c r="E40" i="4"/>
  <c r="K39" i="4"/>
  <c r="H39" i="4"/>
  <c r="E39" i="4"/>
  <c r="K38" i="4"/>
  <c r="H38" i="4"/>
  <c r="E38" i="4"/>
  <c r="K37" i="4"/>
  <c r="H37" i="4"/>
  <c r="E37" i="4"/>
  <c r="K36" i="4"/>
  <c r="H36" i="4"/>
  <c r="E36" i="4"/>
  <c r="K35" i="4"/>
  <c r="H35" i="4"/>
  <c r="E35" i="4"/>
  <c r="K34" i="4"/>
  <c r="H34" i="4"/>
  <c r="E34" i="4"/>
  <c r="K33" i="4"/>
  <c r="H33" i="4"/>
  <c r="E33" i="4"/>
  <c r="K32" i="4"/>
  <c r="H32" i="4"/>
  <c r="E32" i="4"/>
  <c r="K31" i="4"/>
  <c r="H31" i="4"/>
  <c r="E31" i="4"/>
  <c r="K30" i="4"/>
  <c r="H30" i="4"/>
  <c r="E30" i="4"/>
  <c r="K29" i="4"/>
  <c r="H29" i="4"/>
  <c r="E29" i="4"/>
  <c r="K28" i="4"/>
  <c r="H28" i="4"/>
  <c r="E28" i="4"/>
  <c r="K27" i="4"/>
  <c r="H27" i="4"/>
  <c r="E27" i="4"/>
  <c r="K26" i="4"/>
  <c r="H26" i="4"/>
  <c r="E26" i="4"/>
  <c r="K25" i="4"/>
  <c r="H25" i="4"/>
  <c r="E25" i="4"/>
  <c r="K24" i="4"/>
  <c r="H24" i="4"/>
  <c r="E24" i="4"/>
  <c r="K23" i="4"/>
  <c r="H23" i="4"/>
  <c r="E23" i="4"/>
  <c r="K22" i="4"/>
  <c r="H22" i="4"/>
  <c r="E22" i="4"/>
  <c r="K21" i="4"/>
  <c r="H21" i="4"/>
  <c r="E21" i="4"/>
  <c r="K20" i="4"/>
  <c r="H20" i="4"/>
  <c r="E20" i="4"/>
  <c r="K19" i="4"/>
  <c r="H19" i="4"/>
  <c r="E19" i="4"/>
  <c r="K18" i="4"/>
  <c r="H18" i="4"/>
  <c r="E18" i="4"/>
  <c r="K17" i="4"/>
  <c r="H17" i="4"/>
  <c r="E17" i="4"/>
  <c r="K16" i="4"/>
  <c r="H16" i="4"/>
  <c r="E16" i="4"/>
  <c r="K15" i="4"/>
  <c r="H15" i="4"/>
  <c r="E15" i="4"/>
  <c r="K14" i="4"/>
  <c r="H14" i="4"/>
  <c r="E14" i="4"/>
  <c r="K13" i="4"/>
  <c r="H13" i="4"/>
  <c r="E13" i="4"/>
  <c r="K12" i="4"/>
  <c r="H12" i="4"/>
  <c r="E12" i="4"/>
  <c r="K11" i="4"/>
  <c r="H11" i="4"/>
  <c r="E11" i="4"/>
  <c r="K10" i="4"/>
  <c r="H10" i="4"/>
  <c r="E10" i="4"/>
  <c r="J11" i="16"/>
  <c r="I11" i="16" l="1"/>
  <c r="C45" i="4"/>
  <c r="I29" i="13"/>
  <c r="J29" i="13" s="1"/>
  <c r="I28" i="13"/>
  <c r="J28" i="13" s="1"/>
  <c r="I26" i="13"/>
  <c r="J26" i="13" s="1"/>
  <c r="I25" i="13"/>
  <c r="J25" i="13" s="1"/>
  <c r="I23" i="13"/>
  <c r="I22" i="13"/>
  <c r="J22" i="13" s="1"/>
  <c r="I20" i="13"/>
  <c r="I19" i="13"/>
  <c r="J19" i="13" s="1"/>
  <c r="I17" i="13"/>
  <c r="J17" i="13" s="1"/>
  <c r="I16" i="13"/>
  <c r="J16" i="13" s="1"/>
  <c r="I12" i="13"/>
  <c r="J12" i="13" s="1"/>
  <c r="I11" i="13"/>
  <c r="J11" i="13" s="1"/>
  <c r="I10" i="13"/>
  <c r="J10" i="13" s="1"/>
  <c r="C10" i="28"/>
  <c r="D10" i="28"/>
  <c r="K44" i="5"/>
  <c r="J44" i="5"/>
  <c r="I44" i="5"/>
  <c r="H44" i="5"/>
  <c r="G44" i="5"/>
  <c r="F44" i="5"/>
  <c r="E44" i="5"/>
  <c r="D44" i="5"/>
  <c r="C44" i="5"/>
  <c r="M44" i="1"/>
  <c r="L44" i="1"/>
  <c r="K44" i="1"/>
  <c r="J44" i="1"/>
  <c r="I44" i="1"/>
  <c r="H44" i="1"/>
  <c r="G44" i="1"/>
  <c r="F44" i="1"/>
  <c r="E44" i="1"/>
  <c r="D44" i="1"/>
  <c r="C44" i="1"/>
  <c r="N44" i="19"/>
  <c r="M44" i="19"/>
  <c r="L44" i="19"/>
  <c r="K44" i="19"/>
  <c r="J44" i="19"/>
  <c r="I44" i="19"/>
  <c r="H44" i="19"/>
  <c r="G44" i="19"/>
  <c r="F44" i="19"/>
  <c r="E44" i="19"/>
  <c r="D44" i="19"/>
  <c r="C44" i="19"/>
  <c r="D44" i="17"/>
  <c r="E44" i="17"/>
  <c r="F44" i="17"/>
  <c r="G44" i="17"/>
  <c r="H44" i="17"/>
  <c r="I44" i="17"/>
  <c r="J44" i="17"/>
  <c r="K44" i="17"/>
  <c r="C44" i="17"/>
  <c r="D55" i="23"/>
  <c r="D32" i="23"/>
  <c r="D37" i="23" s="1"/>
  <c r="D39" i="23"/>
  <c r="D44" i="23" s="1"/>
  <c r="D25" i="23"/>
  <c r="D30" i="23" s="1"/>
  <c r="D18" i="23"/>
  <c r="D23" i="23" s="1"/>
  <c r="D11" i="23"/>
  <c r="D16" i="23" s="1"/>
  <c r="D45" i="23" s="1"/>
  <c r="G11" i="16"/>
  <c r="H11" i="16"/>
  <c r="C11" i="23"/>
  <c r="C16" i="23"/>
  <c r="C18" i="23"/>
  <c r="C23" i="23"/>
  <c r="C25" i="23"/>
  <c r="C30" i="23"/>
  <c r="C32" i="23"/>
  <c r="C37" i="23"/>
  <c r="C39" i="23"/>
  <c r="C44" i="23"/>
  <c r="C45" i="23"/>
  <c r="C55" i="23"/>
  <c r="D44" i="6"/>
  <c r="E44" i="6"/>
  <c r="F44" i="6"/>
  <c r="G44" i="6"/>
  <c r="C44" i="6"/>
  <c r="M44" i="11"/>
  <c r="D44" i="11"/>
  <c r="E44" i="11"/>
  <c r="F44" i="11"/>
  <c r="G44" i="11"/>
  <c r="H44" i="11"/>
  <c r="I44" i="11"/>
  <c r="J44" i="11"/>
  <c r="K44" i="11"/>
  <c r="L44" i="11"/>
  <c r="C44" i="11"/>
  <c r="F11" i="16"/>
  <c r="E11" i="16"/>
  <c r="D11" i="16"/>
  <c r="C11" i="16"/>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7" i="10"/>
  <c r="L16" i="10"/>
  <c r="L15" i="10"/>
  <c r="L14" i="10"/>
  <c r="L13" i="10"/>
  <c r="L12" i="10"/>
  <c r="L11" i="10"/>
  <c r="L10" i="10"/>
  <c r="L18" i="10"/>
  <c r="D18" i="10"/>
  <c r="E18" i="10"/>
  <c r="F18" i="10"/>
  <c r="G18" i="10"/>
  <c r="H18" i="10"/>
  <c r="I18" i="10"/>
  <c r="J18" i="10"/>
  <c r="K18" i="10"/>
  <c r="C18"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J44" i="9"/>
  <c r="G21" i="21" l="1"/>
  <c r="F21" i="21"/>
  <c r="E21" i="21"/>
  <c r="D21" i="21"/>
  <c r="C21" i="21"/>
  <c r="H21" i="21" s="1"/>
  <c r="H20" i="21"/>
  <c r="H19" i="21"/>
  <c r="H18"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<sst xmlns="http://schemas.openxmlformats.org/spreadsheetml/2006/main" count="2839" uniqueCount="990">
  <si>
    <t>Statistik Berkala Pengawasan Perilaku Pelaku Usaha Jasa Keuangan, 
Edukasi, dan Pelindungan Konsumen (November 2024)</t>
  </si>
  <si>
    <t> </t>
  </si>
  <si>
    <t>Departemen Pelindungan Konsumen</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</si>
  <si>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</si>
  <si>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</si>
  <si>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</si>
  <si>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</si>
  <si>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</si>
  <si>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</si>
  <si>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</si>
  <si>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</si>
  <si>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</si>
  <si>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</si>
  <si>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</si>
  <si>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</si>
  <si>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</si>
  <si>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</si>
  <si>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</si>
  <si>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</si>
  <si>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</si>
  <si>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</si>
  <si>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</si>
  <si>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</si>
  <si>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</si>
  <si>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</si>
  <si>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</si>
  <si>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</si>
  <si>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</si>
  <si>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</si>
  <si>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</si>
  <si>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</si>
  <si>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</si>
  <si>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</si>
  <si>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</si>
  <si>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</si>
  <si>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</si>
  <si>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</si>
  <si>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</si>
  <si>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</si>
  <si>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</si>
  <si>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</si>
  <si>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</si>
  <si>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</si>
  <si>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</si>
  <si>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</si>
  <si>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</si>
  <si>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</si>
  <si>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</si>
  <si>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</si>
  <si>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</si>
  <si>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</si>
  <si>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</si>
  <si>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November 2024</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</si>
  <si>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</si>
  <si>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</si>
  <si>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</si>
  <si>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</si>
  <si>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</si>
  <si>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</si>
  <si>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</si>
  <si>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</si>
  <si>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</si>
  <si>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</si>
  <si>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</si>
  <si>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</si>
  <si>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</si>
  <si>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</si>
  <si>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</si>
  <si>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</si>
  <si>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BALI</t>
  </si>
  <si>
    <t>BANTEN</t>
  </si>
  <si>
    <t>BENGKULU</t>
  </si>
  <si>
    <t>D.I. YOGYAKARTA</t>
  </si>
  <si>
    <t>DKI. JAKARTA</t>
  </si>
  <si>
    <t>GORONTALO</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</si>
  <si>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</si>
  <si>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</si>
  <si>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</si>
  <si>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</si>
  <si>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</si>
  <si>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</si>
  <si>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</si>
  <si>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</si>
  <si>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</si>
  <si>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</si>
  <si>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</si>
  <si>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</si>
  <si>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</si>
  <si>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</si>
  <si>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</si>
  <si>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</si>
  <si>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</si>
  <si>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</si>
  <si>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</si>
  <si>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</si>
  <si>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</si>
  <si>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</si>
  <si>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</si>
  <si>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</si>
  <si>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</si>
  <si>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</si>
  <si>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</si>
  <si>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LUAR NEGERI</t>
  </si>
  <si>
    <t>Grand Total</t>
  </si>
  <si>
    <t>*Dalam 1 (satu) kegiatan dapat memiliki lebih dari 1 (satu) target segmen peserta</t>
  </si>
  <si>
    <t>(Data diunduh per 10/01/2025)</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</si>
  <si>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</si>
  <si>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</si>
  <si>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</si>
  <si>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</si>
  <si>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</si>
  <si>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</si>
  <si>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</si>
  <si>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</si>
  <si>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</si>
  <si>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</si>
  <si>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</si>
  <si>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</si>
  <si>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</si>
  <si>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</si>
  <si>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Jan 24</t>
  </si>
  <si>
    <t>Feb 24</t>
  </si>
  <si>
    <t>Mar 24</t>
  </si>
  <si>
    <t>Apr 24</t>
  </si>
  <si>
    <t>Mei 24</t>
  </si>
  <si>
    <t>Jun 24</t>
  </si>
  <si>
    <t>Jul 24</t>
  </si>
  <si>
    <t>Agu 24</t>
  </si>
  <si>
    <t>Sep 24</t>
  </si>
  <si>
    <t>Okt 24</t>
  </si>
  <si>
    <t>Nov 24</t>
  </si>
  <si>
    <t>Des 24</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</si>
  <si>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</si>
  <si>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</si>
  <si>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</si>
  <si>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</si>
  <si>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</si>
  <si>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</si>
  <si>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</si>
  <si>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</si>
  <si>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</si>
  <si>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</si>
  <si>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</si>
  <si>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</si>
  <si>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</si>
  <si>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</si>
  <si>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</si>
  <si>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</si>
  <si>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</si>
  <si>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</si>
  <si>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</si>
  <si>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</si>
  <si>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</si>
  <si>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</si>
  <si>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</si>
  <si>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</si>
  <si>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</si>
  <si>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</si>
  <si>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30 Juni 2024*)**)</t>
  </si>
  <si>
    <t>Semester I - 2024</t>
  </si>
  <si>
    <t>Semester II - 2024</t>
  </si>
  <si>
    <t>Jumlah Kegiatan Edukasi oleh PUJK</t>
  </si>
  <si>
    <t>belum tersedia</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</si>
  <si>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</si>
  <si>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</si>
  <si>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</si>
  <si>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Hal - 6</t>
  </si>
  <si>
    <t>Penyajian periode data secara Year-to-Date per 30 Juni 2024*) **) ***)</t>
  </si>
  <si>
    <t>Segmen</t>
  </si>
  <si>
    <t>Pelajar/Mahasiswa</t>
  </si>
  <si>
    <t>**Dalam 1 (satu) kegiatan dapat memiliki lebih dari 1 (satu) target segmen peserta</t>
  </si>
  <si>
    <t>***1 (satu) kegiatan dapat dilaksanakan di beberapa provinsi</t>
  </si>
  <si>
    <t>Hal - 7</t>
  </si>
  <si>
    <t>Penyajian periode data secara Year-to-Date per 30 Juni 2024*) **)</t>
  </si>
  <si>
    <t>**1 (satu) kegiatan dapat dilaksanakan di beberapa provinsi</t>
  </si>
  <si>
    <t>Hal - 8</t>
  </si>
  <si>
    <t>Penyajian periode data secara Year-to-Date per 30 Juni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</si>
  <si>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</si>
  <si>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</si>
  <si>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</si>
  <si>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</si>
  <si>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</si>
  <si>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</si>
  <si>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</si>
  <si>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</si>
  <si>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</si>
  <si>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</si>
  <si>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</si>
  <si>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</si>
  <si>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</si>
  <si>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</si>
  <si>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</si>
  <si>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</si>
  <si>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</si>
  <si>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</si>
  <si>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</si>
  <si>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</si>
  <si>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</si>
  <si>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</si>
  <si>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</si>
  <si>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</si>
  <si>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</si>
  <si>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</si>
  <si>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</si>
  <si>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</si>
  <si>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</si>
  <si>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</si>
  <si>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</si>
  <si>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</si>
  <si>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</si>
  <si>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</si>
  <si>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</si>
  <si>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</si>
  <si>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</si>
  <si>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</si>
  <si>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</si>
  <si>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</si>
  <si>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</si>
  <si>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</si>
  <si>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</si>
  <si>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</si>
  <si>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</si>
  <si>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</si>
  <si>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</si>
  <si>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</si>
  <si>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</si>
  <si>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</si>
  <si>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</si>
  <si>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</si>
  <si>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</si>
  <si>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</si>
  <si>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</si>
  <si>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</si>
  <si>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</si>
  <si>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</si>
  <si>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</si>
  <si>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</si>
  <si>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</si>
  <si>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</si>
  <si>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</si>
  <si>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</si>
  <si>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</si>
  <si>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</si>
  <si>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</si>
  <si>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</si>
  <si>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</si>
  <si>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</si>
  <si>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</si>
  <si>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</si>
  <si>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</si>
  <si>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</si>
  <si>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</si>
  <si>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</si>
  <si>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</si>
  <si>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</si>
  <si>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</si>
  <si>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</si>
  <si>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</si>
  <si>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</si>
  <si>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</si>
  <si>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</si>
  <si>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</si>
  <si>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</si>
  <si>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</si>
  <si>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</si>
  <si>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</si>
  <si>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</si>
  <si>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</si>
  <si>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</si>
  <si>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</si>
  <si>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</si>
  <si>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</si>
  <si>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</si>
  <si>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</si>
  <si>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</si>
  <si>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</si>
  <si>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</si>
  <si>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</si>
  <si>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</si>
  <si>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</si>
  <si>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</si>
  <si>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</si>
  <si>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</si>
  <si>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</si>
  <si>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</si>
  <si>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</si>
  <si>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</si>
  <si>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</si>
  <si>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</si>
  <si>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</si>
  <si>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</si>
  <si>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</si>
  <si>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</si>
  <si>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</si>
  <si>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</si>
  <si>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</si>
  <si>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</si>
  <si>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</si>
  <si>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</si>
  <si>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</si>
  <si>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</si>
  <si>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</si>
  <si>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</si>
  <si>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</si>
  <si>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</si>
  <si>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</si>
  <si>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</si>
  <si>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</si>
  <si>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</si>
  <si>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</si>
  <si>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</si>
  <si>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</si>
  <si>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</si>
  <si>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</si>
  <si>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</si>
  <si>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</si>
  <si>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</si>
  <si>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</si>
  <si>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</si>
  <si>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</si>
  <si>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</si>
  <si>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</si>
  <si>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</si>
  <si>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</si>
  <si>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</si>
  <si>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</si>
  <si>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</si>
  <si>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</si>
  <si>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</si>
  <si>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</si>
  <si>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</si>
  <si>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</si>
  <si>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</si>
  <si>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</si>
  <si>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</si>
  <si>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</si>
  <si>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</si>
  <si>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</si>
  <si>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</si>
  <si>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</si>
  <si>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</si>
  <si>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</si>
  <si>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</si>
  <si>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</si>
  <si>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</si>
  <si>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</si>
  <si>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</si>
  <si>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</si>
  <si>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</si>
  <si>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</si>
  <si>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</si>
  <si>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</si>
  <si>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</si>
  <si>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</si>
  <si>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</si>
  <si>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</si>
  <si>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</si>
  <si>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</si>
  <si>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</si>
  <si>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</si>
  <si>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</si>
  <si>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</si>
  <si>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</si>
  <si>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</si>
  <si>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</si>
  <si>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</si>
  <si>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</si>
  <si>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</si>
  <si>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</si>
  <si>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</si>
  <si>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</si>
  <si>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</si>
  <si>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</si>
  <si>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</si>
  <si>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</si>
  <si>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</si>
  <si>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</si>
  <si>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</si>
  <si>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</si>
  <si>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</si>
  <si>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</si>
  <si>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</si>
  <si>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</si>
  <si>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</si>
  <si>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</si>
  <si>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</si>
  <si>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</si>
  <si>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</si>
  <si>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</si>
  <si>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</si>
  <si>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</si>
  <si>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</si>
  <si>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</si>
  <si>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</si>
  <si>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</si>
  <si>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</si>
  <si>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</si>
  <si>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</si>
  <si>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</si>
  <si>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</si>
  <si>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</si>
  <si>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</si>
  <si>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</si>
  <si>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</si>
  <si>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</si>
  <si>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</si>
  <si>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</si>
  <si>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</si>
  <si>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</si>
  <si>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</si>
  <si>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</si>
  <si>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</si>
  <si>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</si>
  <si>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</si>
  <si>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</si>
  <si>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</si>
  <si>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</si>
  <si>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</si>
  <si>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</si>
  <si>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</si>
  <si>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</si>
  <si>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</si>
  <si>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</si>
  <si>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</si>
  <si>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</si>
  <si>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</si>
  <si>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</si>
  <si>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</si>
  <si>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</si>
  <si>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</si>
  <si>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</si>
  <si>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</si>
  <si>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</si>
  <si>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</si>
  <si>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</si>
  <si>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</si>
  <si>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</si>
  <si>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</si>
  <si>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</si>
  <si>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</si>
  <si>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</si>
  <si>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</si>
  <si>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</si>
  <si>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</si>
  <si>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</si>
  <si>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</si>
  <si>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</si>
  <si>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</si>
  <si>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</si>
  <si>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</si>
  <si>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</si>
  <si>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</si>
  <si>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</si>
  <si>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</si>
  <si>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</si>
  <si>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</si>
  <si>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</si>
  <si>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</si>
  <si>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</si>
  <si>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</si>
  <si>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</si>
  <si>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</si>
  <si>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</si>
  <si>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</si>
  <si>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</si>
  <si>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</si>
  <si>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</si>
  <si>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</si>
  <si>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</si>
  <si>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</si>
  <si>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</si>
  <si>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</si>
  <si>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</si>
  <si>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</si>
  <si>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</si>
  <si>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</si>
  <si>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</si>
  <si>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</si>
  <si>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</si>
  <si>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</si>
  <si>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</si>
  <si>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</si>
  <si>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</si>
  <si>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</si>
  <si>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</si>
  <si>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</si>
  <si>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</si>
  <si>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</si>
  <si>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</si>
  <si>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</si>
  <si>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</si>
  <si>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</si>
  <si>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</si>
  <si>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</si>
  <si>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</si>
  <si>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</si>
  <si>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</si>
  <si>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</si>
  <si>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</si>
  <si>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</si>
  <si>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</si>
  <si>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</si>
  <si>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</si>
  <si>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</si>
  <si>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</si>
  <si>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</si>
  <si>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</si>
  <si>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</si>
  <si>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</si>
  <si>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</si>
  <si>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</si>
  <si>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</si>
  <si>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</si>
  <si>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</si>
  <si>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</si>
  <si>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</si>
  <si>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</si>
  <si>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</si>
  <si>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</si>
  <si>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</si>
  <si>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</si>
  <si>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</si>
  <si>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</si>
  <si>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</si>
  <si>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</si>
  <si>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</si>
  <si>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</si>
  <si>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</si>
  <si>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</si>
  <si>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</si>
  <si>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</si>
  <si>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</si>
  <si>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</si>
  <si>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</si>
  <si>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</si>
  <si>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</si>
  <si>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</si>
  <si>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</si>
  <si>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</si>
  <si>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</si>
  <si>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</si>
  <si>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</si>
  <si>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</si>
  <si>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</si>
  <si>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</si>
  <si>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</si>
  <si>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</si>
  <si>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</si>
  <si>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</si>
  <si>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</si>
  <si>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</si>
  <si>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</si>
  <si>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</si>
  <si>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Kabupaten Buton Tengah</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</si>
  <si>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</si>
  <si>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</si>
  <si>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</si>
  <si>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</si>
  <si>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</si>
  <si>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</si>
  <si>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</si>
  <si>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</si>
  <si>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</si>
  <si>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</si>
  <si>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</si>
  <si>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</si>
  <si>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</si>
  <si>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</si>
  <si>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</si>
  <si>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</si>
  <si>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</si>
  <si>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</si>
  <si>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</si>
  <si>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</si>
  <si>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</si>
  <si>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</si>
  <si>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</si>
  <si>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</si>
  <si>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</si>
  <si>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</si>
  <si>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</si>
  <si>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</si>
  <si>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</si>
  <si>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</si>
  <si>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</si>
  <si>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</si>
  <si>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</si>
  <si>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</si>
  <si>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</si>
  <si>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</si>
  <si>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</si>
  <si>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</si>
  <si>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</si>
  <si>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</si>
  <si>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</si>
  <si>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</si>
  <si>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</si>
  <si>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</si>
  <si>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</si>
  <si>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</si>
  <si>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</si>
  <si>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</si>
  <si>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</si>
  <si>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</si>
  <si>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</si>
  <si>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</si>
  <si>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</si>
  <si>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</si>
  <si>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</si>
  <si>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</si>
  <si>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</si>
  <si>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</si>
  <si>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</si>
  <si>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</si>
  <si>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</si>
  <si>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</si>
  <si>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</si>
  <si>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</si>
  <si>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</si>
  <si>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</si>
  <si>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</si>
  <si>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</si>
  <si>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</si>
  <si>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</si>
  <si>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</si>
  <si>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</si>
  <si>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</si>
  <si>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</si>
  <si>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</si>
  <si>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</si>
  <si>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</si>
  <si>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</si>
  <si>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</si>
  <si>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</si>
  <si>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</si>
  <si>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</si>
  <si>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</si>
  <si>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</si>
  <si>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</si>
  <si>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</si>
  <si>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</si>
  <si>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</si>
  <si>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</si>
  <si>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</si>
  <si>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</si>
  <si>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</si>
  <si>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</si>
  <si>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</si>
  <si>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</si>
  <si>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</si>
  <si>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</si>
  <si>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</si>
  <si>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</si>
  <si>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</si>
  <si>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</si>
  <si>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</si>
  <si>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</si>
  <si>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</si>
  <si>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</si>
  <si>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</si>
  <si>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</si>
  <si>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</si>
  <si>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</si>
  <si>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</si>
  <si>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</si>
  <si>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</si>
  <si>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</si>
  <si>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</si>
  <si>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</si>
  <si>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</si>
  <si>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</si>
  <si>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</si>
  <si>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</si>
  <si>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</si>
  <si>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</si>
  <si>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</si>
  <si>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</si>
  <si>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</si>
  <si>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</si>
  <si>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</si>
  <si>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</si>
  <si>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</si>
  <si>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</si>
  <si>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</si>
  <si>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</si>
  <si>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</si>
  <si>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</si>
  <si>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</si>
  <si>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</si>
  <si>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</si>
  <si>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</si>
  <si>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</si>
  <si>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</si>
  <si>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</si>
  <si>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</si>
  <si>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</si>
  <si>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</si>
  <si>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</si>
  <si>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</si>
  <si>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</si>
  <si>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</si>
  <si>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</si>
  <si>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</si>
  <si>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</si>
  <si>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</si>
  <si>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</si>
  <si>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</si>
  <si>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</si>
  <si>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</si>
  <si>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</si>
  <si>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</si>
  <si>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</si>
  <si>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</si>
  <si>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</si>
  <si>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</si>
  <si>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</si>
  <si>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</si>
  <si>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</si>
  <si>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</si>
  <si>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</si>
  <si>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</si>
  <si>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</si>
  <si>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</si>
  <si>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</si>
  <si>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</si>
  <si>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</si>
  <si>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</si>
  <si>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</si>
  <si>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</si>
  <si>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</si>
  <si>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</si>
  <si>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</si>
  <si>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</si>
  <si>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</si>
  <si>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</si>
  <si>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</si>
  <si>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</si>
  <si>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</si>
  <si>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</si>
  <si>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</si>
  <si>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</si>
  <si>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</si>
  <si>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</si>
  <si>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</si>
  <si>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</si>
  <si>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</si>
  <si>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</si>
  <si>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</si>
  <si>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</si>
  <si>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</si>
  <si>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</si>
  <si>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</si>
  <si>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</si>
  <si>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</si>
  <si>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</si>
  <si>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</si>
  <si>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</si>
  <si>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</si>
  <si>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</si>
  <si>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</si>
  <si>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</si>
  <si>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</si>
  <si>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</si>
  <si>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</si>
  <si>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</si>
  <si>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</si>
  <si>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</si>
  <si>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</si>
  <si>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</si>
  <si>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</si>
  <si>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</si>
  <si>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</si>
  <si>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</si>
  <si>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</si>
  <si>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</si>
  <si>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</si>
  <si>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</si>
  <si>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</si>
  <si>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</si>
  <si>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</si>
  <si>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</si>
  <si>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</si>
  <si>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</si>
  <si>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</si>
  <si>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</si>
  <si>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</si>
  <si>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</si>
  <si>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</si>
  <si>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</si>
  <si>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</si>
  <si>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</si>
  <si>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</si>
  <si>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</si>
  <si>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</si>
  <si>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</si>
  <si>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</si>
  <si>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</si>
  <si>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</si>
  <si>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</si>
  <si>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</si>
  <si>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</si>
  <si>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</si>
  <si>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</si>
  <si>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</si>
  <si>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</si>
  <si>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</si>
  <si>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</si>
  <si>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</si>
  <si>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</si>
  <si>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</si>
  <si>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</si>
  <si>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</si>
  <si>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</si>
  <si>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</si>
  <si>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</si>
  <si>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</si>
  <si>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</si>
  <si>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</si>
  <si>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</si>
  <si>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</si>
  <si>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</si>
  <si>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</si>
  <si>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</si>
  <si>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</si>
  <si>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</si>
  <si>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</si>
  <si>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</si>
  <si>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</si>
  <si>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</si>
  <si>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</si>
  <si>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</si>
  <si>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</si>
  <si>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 - 2024</t>
  </si>
  <si>
    <t>Triwulan II - 2024</t>
  </si>
  <si>
    <t>Triwulan III - 2024</t>
  </si>
  <si>
    <t>Triwulan IV - 2024</t>
  </si>
  <si>
    <t>KEJAR</t>
  </si>
  <si>
    <t>Jumlah Rekening</t>
  </si>
  <si>
    <t>Nominal</t>
  </si>
  <si>
    <t>SIMUDA</t>
  </si>
  <si>
    <t>Hal - 12</t>
  </si>
  <si>
    <t>Layanan</t>
  </si>
  <si>
    <t>Total</t>
  </si>
  <si>
    <t>Penerimaan Informasi</t>
  </si>
  <si>
    <t>Pertanyaan</t>
  </si>
  <si>
    <t>Pengaduan</t>
  </si>
  <si>
    <t>Selesai</t>
  </si>
  <si>
    <t>Proses</t>
  </si>
  <si>
    <t>Subtotal</t>
  </si>
  <si>
    <t>N/A (Lain-lain)</t>
  </si>
  <si>
    <t>(Data diunduh per 15/01/2025)</t>
  </si>
  <si>
    <t>Hal - 13</t>
  </si>
  <si>
    <t>Sub Sektor</t>
  </si>
  <si>
    <t>Perbankan</t>
  </si>
  <si>
    <t>Pasar Modal</t>
  </si>
  <si>
    <t>IKNB-Asuransi</t>
  </si>
  <si>
    <t>IKNB-Dana Pensiun</t>
  </si>
  <si>
    <t>IKNB-Lembaga Pembiayaan</t>
  </si>
  <si>
    <t>IKNB-Fintech</t>
  </si>
  <si>
    <t>IKNB-Lainnya</t>
  </si>
  <si>
    <t>Hal - 14</t>
  </si>
  <si>
    <t>Sub-Sektor</t>
  </si>
  <si>
    <t>Hal - 15</t>
  </si>
  <si>
    <t>De 24</t>
  </si>
  <si>
    <t>Investasi Ilegal</t>
  </si>
  <si>
    <t>Pinjol Ilegal</t>
  </si>
  <si>
    <t>PAPUA PEGUNUNGAN</t>
  </si>
  <si>
    <t>PAPUA SELATAN</t>
  </si>
  <si>
    <t>PAPUA TENGAH</t>
  </si>
  <si>
    <t>Hal - 16</t>
  </si>
  <si>
    <t>Entitas</t>
  </si>
  <si>
    <t>INVESTASI ILEGAL</t>
  </si>
  <si>
    <t>PINJAMAN ONLINE ILEGAL</t>
  </si>
  <si>
    <t>Hal - x</t>
  </si>
  <si>
    <t>Indonesia Anti-Scam Centre (IASC)</t>
  </si>
  <si>
    <t>November</t>
  </si>
  <si>
    <t>Desember</t>
  </si>
  <si>
    <t>Jumlah Laporan Diterima</t>
  </si>
  <si>
    <t>Laporan ke sistem IASC</t>
  </si>
  <si>
    <t>Laporan langsung ke PUJK</t>
  </si>
  <si>
    <t>Rekening</t>
  </si>
  <si>
    <t>Jumlah Rekening yang Dilaporkan</t>
  </si>
  <si>
    <t>Jumlah Rekening yang Diblokir</t>
  </si>
  <si>
    <r>
      <rPr>
        <i/>
        <sz val="11"/>
        <color rgb="FF000000"/>
        <rFont val="Calibri"/>
      </rPr>
      <t>Success Rate</t>
    </r>
    <r>
      <rPr>
        <sz val="11"/>
        <color rgb="FF000000"/>
        <rFont val="Calibri"/>
      </rPr>
      <t xml:space="preserve"> Rekening Diblokir</t>
    </r>
  </si>
  <si>
    <t>Kerugian (dalam miliar)</t>
  </si>
  <si>
    <t>Jumlah Kerugian yang Dilaporkan</t>
  </si>
  <si>
    <t>Total Dana yang Diblokir</t>
  </si>
  <si>
    <r>
      <rPr>
        <i/>
        <sz val="11"/>
        <rFont val="Calibri"/>
        <family val="2"/>
      </rPr>
      <t>Success Rate</t>
    </r>
    <r>
      <rPr>
        <sz val="11"/>
        <rFont val="Calibri"/>
        <family val="2"/>
      </rPr>
      <t xml:space="preserve"> Dana Diblokir</t>
    </r>
  </si>
  <si>
    <t>Hal - 17</t>
  </si>
  <si>
    <t>PENYELESAIAN SENGKETA OLEH LAPS SJK</t>
  </si>
  <si>
    <t>Jumlah permohonan sengketa masuk</t>
  </si>
  <si>
    <t>Pembiayaan</t>
  </si>
  <si>
    <t>Fintech</t>
  </si>
  <si>
    <t>Perasuransian</t>
  </si>
  <si>
    <t>Sektor lainnya</t>
  </si>
  <si>
    <t>Jumlah sengketa dalam proses*</t>
  </si>
  <si>
    <t>Jumlah sengketa selesai*</t>
  </si>
  <si>
    <t>773**</t>
  </si>
  <si>
    <t>1571**</t>
  </si>
  <si>
    <t>*Penyajian data dari awal LAPS SJK beroperasi tahun 2021</t>
  </si>
  <si>
    <t>**Sebanyak 70,40% dari jumlah sengketa yang selesai ditangani oleh LAPS SJK merupakan sengketa yang tidak memenuhi persyaratan</t>
  </si>
  <si>
    <t>Hal - 18</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</si>
  <si>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</si>
  <si>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</si>
  <si>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</si>
  <si>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</si>
  <si>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</si>
  <si>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</si>
  <si>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</si>
  <si>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</si>
  <si>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</si>
  <si>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</si>
  <si>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</si>
  <si>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</si>
  <si>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</si>
  <si>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</si>
  <si>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</si>
  <si>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 dan/atau Tidak Menyampaikan</t>
  </si>
  <si>
    <t>Tingkat Kepatuhan PUJK terhadap Pelaporan Penilaian Sendiri</t>
  </si>
  <si>
    <t>Hasil Pelaporan Penilaian Sendiri</t>
  </si>
  <si>
    <t>Tahun Pelaporan: 2023</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</si>
  <si>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</si>
  <si>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</si>
  <si>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</si>
  <si>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</si>
  <si>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</si>
  <si>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</si>
  <si>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</si>
  <si>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</si>
  <si>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</si>
  <si>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</si>
  <si>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</si>
  <si>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</si>
  <si>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- 19</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</si>
  <si>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</si>
  <si>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</si>
  <si>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</si>
  <si>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</si>
  <si>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</si>
  <si>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</si>
  <si>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Hal - 20</t>
  </si>
  <si>
    <t>Jumlah Iklan</t>
  </si>
  <si>
    <t>Melanggar</t>
  </si>
  <si>
    <t>Tidak Jelas</t>
  </si>
  <si>
    <t>Menyesatkan</t>
  </si>
  <si>
    <t>Tidak Akurat</t>
  </si>
  <si>
    <t>Tidak Melanggar</t>
  </si>
  <si>
    <t>Tindak Lanjut Hasil Pemantauan</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</si>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</sst>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 numFmtId="167" formatCode="_(* #,##0.0_);_(* \(#,##0.0\);_(* &quot;-&quot;??_);_(@_)"/>
  </numFmts>
  <fonts count="63">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
      <i/>
      <sz val="9"/>
      <color rgb="FF000000"/>
      <name val="Calibri"/>
      <family val="2"/>
    </font>
    <font>
      <sz val="11"/>
      <color theme="1"/>
      <name val="Calibri"/>
      <family val="2"/>
    </font>
    <font>
      <i/>
      <sz val="11"/>
      <name val="Calibri"/>
      <family val="2"/>
    </font>
    <font>
      <i/>
      <sz val="11"/>
      <color rgb="FF000000"/>
      <name val="Calibri"/>
    </font>
    <font>
      <sz val="11"/>
      <color rgb="FF000000"/>
      <name val="Calibri"/>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s>
  <borders count="108">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rgb="FFA6A6A6"/>
      </top>
      <bottom style="thin">
        <color rgb="FFA6A6A6"/>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style="thin">
        <color theme="0" tint="-0.34998626667073579"/>
      </left>
      <right style="thin">
        <color theme="0" tint="-0.34998626667073579"/>
      </right>
      <top/>
      <bottom style="thin">
        <color theme="0" tint="-0.34998626667073579"/>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top style="thin">
        <color theme="0" tint="-0.34998626667073579"/>
      </top>
      <bottom style="thin">
        <color rgb="FFA6A6A6"/>
      </bottom>
      <diagonal/>
    </border>
    <border>
      <left/>
      <right style="thin">
        <color theme="0" tint="-0.34998626667073579"/>
      </right>
      <top style="thin">
        <color theme="0" tint="-0.34998626667073579"/>
      </top>
      <bottom style="thin">
        <color rgb="FFA6A6A6"/>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theme="0" tint="-0.34998626667073579"/>
      </right>
      <top style="thin">
        <color rgb="FFA6A6A6"/>
      </top>
      <bottom style="thin">
        <color rgb="FFA6A6A6"/>
      </bottom>
      <diagonal/>
    </border>
    <border>
      <left/>
      <right style="thin">
        <color theme="0" tint="-0.34998626667073579"/>
      </right>
      <top style="thin">
        <color rgb="FFA6A6A6"/>
      </top>
      <bottom style="thin">
        <color theme="0" tint="-0.34998626667073579"/>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style="thin">
        <color rgb="FFBFBFBF"/>
      </left>
      <right style="thin">
        <color theme="0"/>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style="thin">
        <color theme="0"/>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right style="thin">
        <color theme="2" tint="-9.9978637043366805E-2"/>
      </right>
      <top style="thin">
        <color theme="0"/>
      </top>
      <bottom style="thin">
        <color rgb="FFA6A6A6"/>
      </bottom>
      <diagonal/>
    </border>
    <border>
      <left style="thin">
        <color rgb="FFA6A6A6"/>
      </left>
      <right/>
      <top style="thin">
        <color theme="0"/>
      </top>
      <bottom style="thin">
        <color rgb="FFA6A6A6"/>
      </bottom>
      <diagonal/>
    </border>
  </borders>
  <cellStyleXfs count="7">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xf numFmtId="0" fontId="29" fillId="0" borderId="0"/>
    <xf numFmtId="41" fontId="29" fillId="0" borderId="0" applyFont="0" applyFill="0" applyBorder="0" applyAlignment="0" applyProtection="0"/>
    <xf numFmtId="42" fontId="29" fillId="0" borderId="0" applyFont="0" applyFill="0" applyBorder="0" applyAlignment="0" applyProtection="0"/>
  </cellStyleXfs>
  <cellXfs count="473">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4" fillId="3" borderId="27" xfId="0" applyFont="1" applyFill="1" applyBorder="1" applyAlignment="1">
      <alignment horizontal="left" indent="1"/>
    </xf>
    <xf numFmtId="0" fontId="3" fillId="0" borderId="4" xfId="0" applyFont="1" applyBorder="1" applyAlignment="1">
      <alignment horizontal="left" indent="1"/>
    </xf>
    <xf numFmtId="0" fontId="4" fillId="3" borderId="22" xfId="0" applyFont="1" applyFill="1" applyBorder="1" applyAlignment="1">
      <alignment horizontal="left" indent="1"/>
    </xf>
    <xf numFmtId="0" fontId="5" fillId="5" borderId="27" xfId="0" applyFont="1" applyFill="1" applyBorder="1"/>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5" fillId="5" borderId="6" xfId="0" applyFont="1" applyFill="1" applyBorder="1" applyAlignment="1">
      <alignment horizontal="left"/>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0" fontId="4" fillId="3"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3" fillId="4" borderId="29" xfId="0" applyFont="1" applyFill="1" applyBorder="1" applyAlignment="1">
      <alignment horizontal="left" vertical="top"/>
    </xf>
    <xf numFmtId="0" fontId="54" fillId="0" borderId="0" xfId="0" applyFont="1"/>
    <xf numFmtId="0" fontId="55" fillId="4" borderId="28" xfId="0" applyFont="1" applyFill="1" applyBorder="1" applyAlignment="1">
      <alignment horizontal="right"/>
    </xf>
    <xf numFmtId="0" fontId="55"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81" xfId="0" applyFont="1" applyFill="1" applyBorder="1" applyAlignment="1">
      <alignment horizontal="center" vertical="center"/>
    </xf>
    <xf numFmtId="0" fontId="4" fillId="3" borderId="82" xfId="0" applyFont="1" applyFill="1" applyBorder="1" applyAlignment="1">
      <alignment horizontal="center" vertical="center"/>
    </xf>
    <xf numFmtId="0" fontId="5" fillId="5" borderId="69" xfId="0" applyFont="1" applyFill="1" applyBorder="1" applyAlignment="1">
      <alignment vertical="center"/>
    </xf>
    <xf numFmtId="0" fontId="5" fillId="5" borderId="83" xfId="0" applyFont="1" applyFill="1" applyBorder="1" applyAlignment="1">
      <alignment vertical="center"/>
    </xf>
    <xf numFmtId="0" fontId="5" fillId="5" borderId="83" xfId="0" applyFont="1" applyFill="1" applyBorder="1" applyAlignment="1">
      <alignment horizontal="center" vertical="center"/>
    </xf>
    <xf numFmtId="0" fontId="5" fillId="5" borderId="84"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81" xfId="2" applyNumberFormat="1" applyFont="1" applyFill="1" applyBorder="1" applyAlignment="1">
      <alignment horizontal="center"/>
    </xf>
    <xf numFmtId="165" fontId="4" fillId="3" borderId="82" xfId="0" applyNumberFormat="1" applyFont="1" applyFill="1" applyBorder="1"/>
    <xf numFmtId="0" fontId="4" fillId="4" borderId="81" xfId="0" applyFont="1" applyFill="1" applyBorder="1" applyAlignment="1">
      <alignment horizontal="center"/>
    </xf>
    <xf numFmtId="164" fontId="4" fillId="3" borderId="82" xfId="2" applyNumberFormat="1" applyFont="1" applyFill="1" applyBorder="1"/>
    <xf numFmtId="165" fontId="4" fillId="4" borderId="84" xfId="0" applyNumberFormat="1" applyFont="1" applyFill="1" applyBorder="1" applyAlignment="1">
      <alignment horizontal="right"/>
    </xf>
    <xf numFmtId="0" fontId="4" fillId="3" borderId="82"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1" xfId="0" applyFont="1" applyFill="1" applyBorder="1" applyAlignment="1">
      <alignment horizontal="right"/>
    </xf>
    <xf numFmtId="164" fontId="4" fillId="4" borderId="72" xfId="2" applyNumberFormat="1" applyFont="1" applyFill="1" applyBorder="1" applyAlignment="1">
      <alignment horizontal="right" vertical="center"/>
    </xf>
    <xf numFmtId="164" fontId="4" fillId="3" borderId="72" xfId="2" applyNumberFormat="1" applyFont="1" applyFill="1" applyBorder="1" applyAlignment="1">
      <alignment horizontal="right" vertical="center"/>
    </xf>
    <xf numFmtId="164" fontId="4" fillId="3" borderId="73" xfId="2" applyNumberFormat="1" applyFont="1" applyFill="1" applyBorder="1" applyAlignment="1">
      <alignment horizontal="right" vertical="center"/>
    </xf>
    <xf numFmtId="1" fontId="4" fillId="3" borderId="72" xfId="0" applyNumberFormat="1" applyFont="1" applyFill="1" applyBorder="1" applyAlignment="1">
      <alignment horizontal="right"/>
    </xf>
    <xf numFmtId="3" fontId="4" fillId="4" borderId="76" xfId="0" applyNumberFormat="1" applyFont="1" applyFill="1" applyBorder="1" applyAlignment="1">
      <alignment horizontal="right"/>
    </xf>
    <xf numFmtId="3" fontId="3" fillId="5" borderId="76" xfId="0" applyNumberFormat="1" applyFont="1" applyFill="1" applyBorder="1" applyAlignment="1">
      <alignment horizontal="right"/>
    </xf>
    <xf numFmtId="3" fontId="3" fillId="5" borderId="77" xfId="0" applyNumberFormat="1" applyFont="1" applyFill="1" applyBorder="1" applyAlignment="1">
      <alignment horizontal="right"/>
    </xf>
    <xf numFmtId="3" fontId="4" fillId="3" borderId="72" xfId="0" applyNumberFormat="1" applyFont="1" applyFill="1" applyBorder="1" applyAlignment="1">
      <alignment horizontal="right"/>
    </xf>
    <xf numFmtId="3" fontId="4" fillId="9" borderId="76" xfId="0" applyNumberFormat="1" applyFont="1" applyFill="1" applyBorder="1" applyAlignment="1">
      <alignment horizontal="right"/>
    </xf>
    <xf numFmtId="3" fontId="4" fillId="3" borderId="27" xfId="0" applyNumberFormat="1" applyFont="1" applyFill="1" applyBorder="1" applyAlignment="1">
      <alignment horizontal="center"/>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15" borderId="67" xfId="0" applyNumberFormat="1" applyFont="1" applyFill="1" applyBorder="1" applyAlignment="1">
      <alignment horizontal="center"/>
    </xf>
    <xf numFmtId="3" fontId="4" fillId="15" borderId="87" xfId="0" applyNumberFormat="1" applyFont="1" applyFill="1" applyBorder="1" applyAlignment="1">
      <alignment horizontal="center"/>
    </xf>
    <xf numFmtId="3" fontId="4" fillId="3" borderId="36" xfId="0" applyNumberFormat="1" applyFont="1" applyFill="1" applyBorder="1"/>
    <xf numFmtId="3" fontId="4" fillId="3" borderId="24" xfId="0" applyNumberFormat="1" applyFont="1" applyFill="1" applyBorder="1"/>
    <xf numFmtId="3" fontId="4" fillId="3" borderId="75" xfId="0" applyNumberFormat="1" applyFont="1" applyFill="1" applyBorder="1"/>
    <xf numFmtId="3" fontId="4" fillId="3" borderId="82"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7" xfId="0" applyNumberFormat="1" applyFont="1" applyFill="1" applyBorder="1"/>
    <xf numFmtId="3" fontId="4" fillId="4" borderId="81" xfId="0" applyNumberFormat="1" applyFont="1" applyFill="1" applyBorder="1"/>
    <xf numFmtId="3" fontId="4" fillId="4" borderId="0" xfId="0" applyNumberFormat="1" applyFont="1" applyFill="1"/>
    <xf numFmtId="3" fontId="5" fillId="5" borderId="100" xfId="0" applyNumberFormat="1" applyFont="1" applyFill="1" applyBorder="1"/>
    <xf numFmtId="3" fontId="5" fillId="5" borderId="98" xfId="0" applyNumberFormat="1" applyFont="1" applyFill="1" applyBorder="1"/>
    <xf numFmtId="3" fontId="4" fillId="0" borderId="100" xfId="0" applyNumberFormat="1" applyFont="1" applyBorder="1"/>
    <xf numFmtId="3" fontId="4" fillId="12" borderId="100" xfId="0" applyNumberFormat="1" applyFont="1" applyFill="1" applyBorder="1"/>
    <xf numFmtId="0" fontId="56" fillId="4" borderId="28" xfId="0" applyFont="1" applyFill="1" applyBorder="1" applyAlignment="1">
      <alignment horizontal="right"/>
    </xf>
    <xf numFmtId="0" fontId="52" fillId="4" borderId="0" xfId="0" applyFont="1" applyFill="1" applyAlignment="1">
      <alignment vertical="top" wrapText="1"/>
    </xf>
    <xf numFmtId="0" fontId="56" fillId="4" borderId="0" xfId="0" applyFont="1" applyFill="1"/>
    <xf numFmtId="0" fontId="52" fillId="4" borderId="0" xfId="0" applyFont="1" applyFill="1" applyAlignment="1">
      <alignment horizontal="left" vertical="top"/>
    </xf>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0" fillId="0" borderId="0" xfId="0" applyNumberFormat="1"/>
    <xf numFmtId="0" fontId="3" fillId="16" borderId="5" xfId="0" applyFont="1" applyFill="1" applyBorder="1"/>
    <xf numFmtId="0" fontId="3" fillId="17" borderId="5" xfId="0" applyFont="1" applyFill="1" applyBorder="1"/>
    <xf numFmtId="0" fontId="57" fillId="0" borderId="0" xfId="0" applyFont="1"/>
    <xf numFmtId="0" fontId="5" fillId="4" borderId="36" xfId="0" applyFont="1" applyFill="1" applyBorder="1" applyAlignment="1">
      <alignment horizontal="left"/>
    </xf>
    <xf numFmtId="0" fontId="7" fillId="6" borderId="0" xfId="0" applyFont="1" applyFill="1" applyAlignment="1">
      <alignment horizontal="left" wrapText="1"/>
    </xf>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6" xfId="0" applyNumberFormat="1" applyFont="1" applyFill="1" applyBorder="1" applyAlignment="1">
      <alignment horizontal="right" vertical="center"/>
    </xf>
    <xf numFmtId="3" fontId="4" fillId="3" borderId="72" xfId="0" applyNumberFormat="1" applyFont="1" applyFill="1" applyBorder="1" applyAlignment="1">
      <alignment horizontal="right" vertical="center"/>
    </xf>
    <xf numFmtId="3" fontId="4" fillId="4" borderId="72" xfId="0" applyNumberFormat="1" applyFont="1" applyFill="1" applyBorder="1" applyAlignment="1">
      <alignment horizontal="right" vertical="center"/>
    </xf>
    <xf numFmtId="3" fontId="4" fillId="4" borderId="76" xfId="0" applyNumberFormat="1" applyFont="1" applyFill="1" applyBorder="1" applyAlignment="1">
      <alignment horizontal="right" vertical="center"/>
    </xf>
    <xf numFmtId="0" fontId="5" fillId="18" borderId="7" xfId="0" applyFont="1" applyFill="1" applyBorder="1"/>
    <xf numFmtId="0" fontId="3" fillId="3" borderId="27" xfId="4" applyFont="1" applyFill="1" applyBorder="1" applyAlignment="1">
      <alignment horizontal="center" indent="1"/>
    </xf>
    <xf numFmtId="0" fontId="3" fillId="4" borderId="27" xfId="4" applyFont="1" applyFill="1" applyBorder="1" applyAlignment="1">
      <alignment horizontal="center" indent="1"/>
    </xf>
    <xf numFmtId="0" fontId="59" fillId="16" borderId="5" xfId="0" applyFont="1" applyFill="1" applyBorder="1"/>
    <xf numFmtId="0" fontId="59" fillId="17" borderId="5" xfId="0" applyFont="1" applyFill="1" applyBorder="1"/>
    <xf numFmtId="41" fontId="3" fillId="17" borderId="5" xfId="5" applyFont="1" applyFill="1" applyBorder="1"/>
    <xf numFmtId="41" fontId="3" fillId="16" borderId="5" xfId="5" applyFont="1" applyFill="1" applyBorder="1"/>
    <xf numFmtId="164" fontId="4" fillId="3" borderId="71" xfId="0" applyNumberFormat="1" applyFont="1" applyFill="1" applyBorder="1" applyAlignment="1">
      <alignment horizontal="right"/>
    </xf>
    <xf numFmtId="17" fontId="1" fillId="2" borderId="3" xfId="0" applyNumberFormat="1" applyFont="1" applyFill="1" applyBorder="1" applyAlignment="1">
      <alignment horizontal="center" vertical="center"/>
    </xf>
    <xf numFmtId="0" fontId="4" fillId="3" borderId="5" xfId="0" applyFont="1" applyFill="1" applyBorder="1" applyAlignment="1">
      <alignment horizontal="center"/>
    </xf>
    <xf numFmtId="0" fontId="4" fillId="4" borderId="5" xfId="0" applyFont="1" applyFill="1" applyBorder="1" applyAlignment="1">
      <alignment horizontal="center"/>
    </xf>
    <xf numFmtId="166" fontId="4" fillId="3" borderId="5" xfId="2" applyNumberFormat="1" applyFont="1" applyFill="1" applyBorder="1"/>
    <xf numFmtId="166" fontId="4" fillId="15" borderId="5" xfId="2" applyNumberFormat="1" applyFont="1" applyFill="1" applyBorder="1"/>
    <xf numFmtId="166" fontId="4" fillId="4" borderId="5" xfId="2" applyNumberFormat="1" applyFont="1" applyFill="1" applyBorder="1"/>
    <xf numFmtId="0" fontId="3" fillId="0" borderId="5" xfId="0" applyFont="1" applyBorder="1"/>
    <xf numFmtId="3" fontId="3" fillId="0" borderId="5" xfId="0" applyNumberFormat="1" applyFont="1" applyBorder="1"/>
    <xf numFmtId="3" fontId="3" fillId="4" borderId="5" xfId="0" applyNumberFormat="1" applyFont="1" applyFill="1" applyBorder="1"/>
    <xf numFmtId="41" fontId="0" fillId="0" borderId="0" xfId="0" applyNumberFormat="1"/>
    <xf numFmtId="164" fontId="4" fillId="3" borderId="82" xfId="2" applyNumberFormat="1" applyFont="1" applyFill="1" applyBorder="1" applyAlignment="1">
      <alignment horizontal="center"/>
    </xf>
    <xf numFmtId="42" fontId="4" fillId="3" borderId="82" xfId="6" applyFont="1" applyFill="1" applyBorder="1" applyAlignment="1">
      <alignment horizontal="center"/>
    </xf>
    <xf numFmtId="0" fontId="4" fillId="0" borderId="5" xfId="0" applyFont="1" applyBorder="1"/>
    <xf numFmtId="164" fontId="0" fillId="0" borderId="0" xfId="0" applyNumberFormat="1"/>
    <xf numFmtId="0" fontId="1" fillId="2" borderId="17" xfId="0" applyFont="1" applyFill="1" applyBorder="1" applyAlignment="1">
      <alignment horizontal="center" vertical="center" wrapText="1"/>
    </xf>
    <xf numFmtId="166" fontId="4" fillId="3" borderId="24" xfId="0" applyNumberFormat="1" applyFont="1" applyFill="1" applyBorder="1" applyAlignment="1">
      <alignment vertical="center"/>
    </xf>
    <xf numFmtId="166" fontId="4" fillId="4" borderId="24" xfId="0" applyNumberFormat="1" applyFont="1" applyFill="1" applyBorder="1" applyAlignment="1">
      <alignment horizontal="center" vertical="center"/>
    </xf>
    <xf numFmtId="10" fontId="4" fillId="3" borderId="24" xfId="0" applyNumberFormat="1" applyFont="1" applyFill="1" applyBorder="1" applyAlignment="1">
      <alignment vertical="center"/>
    </xf>
    <xf numFmtId="0" fontId="4" fillId="4" borderId="24" xfId="0" applyFont="1" applyFill="1" applyBorder="1" applyAlignment="1">
      <alignment horizontal="center" vertical="center"/>
    </xf>
    <xf numFmtId="3" fontId="4" fillId="4" borderId="82" xfId="0" applyNumberFormat="1" applyFont="1" applyFill="1" applyBorder="1"/>
    <xf numFmtId="167" fontId="4" fillId="3" borderId="24" xfId="0" applyNumberFormat="1" applyFont="1" applyFill="1" applyBorder="1" applyAlignment="1">
      <alignment vertical="center"/>
    </xf>
    <xf numFmtId="167" fontId="4" fillId="4" borderId="24" xfId="0" applyNumberFormat="1" applyFont="1" applyFill="1" applyBorder="1" applyAlignment="1">
      <alignment horizontal="center" vertical="center"/>
    </xf>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3" fillId="2" borderId="30" xfId="0" applyFont="1" applyFill="1" applyBorder="1" applyAlignment="1"/>
    <xf numFmtId="0" fontId="3" fillId="2" borderId="31" xfId="0" applyFont="1" applyFill="1" applyBorder="1" applyAlignment="1"/>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2" borderId="61" xfId="0" applyFont="1" applyFill="1" applyBorder="1" applyAlignment="1"/>
    <xf numFmtId="0" fontId="3" fillId="2" borderId="63" xfId="0" applyFont="1" applyFill="1" applyBorder="1" applyAlignment="1"/>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1" xfId="0" applyFont="1" applyFill="1" applyBorder="1" applyAlignment="1">
      <alignment horizontal="right" vertical="center" wrapText="1"/>
    </xf>
    <xf numFmtId="0" fontId="17" fillId="5" borderId="60"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7" fillId="5" borderId="65" xfId="0" applyFont="1" applyFill="1" applyBorder="1" applyAlignment="1">
      <alignment horizontal="right" vertical="center" wrapText="1"/>
    </xf>
    <xf numFmtId="0" fontId="1" fillId="2" borderId="12" xfId="0" applyFont="1" applyFill="1" applyBorder="1" applyAlignment="1">
      <alignment horizontal="center" vertical="center"/>
    </xf>
    <xf numFmtId="0" fontId="5" fillId="5" borderId="6" xfId="0" applyFont="1" applyFill="1" applyBorder="1" applyAlignment="1"/>
    <xf numFmtId="0" fontId="5" fillId="5" borderId="7"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17" fontId="1" fillId="2" borderId="91" xfId="0" quotePrefix="1" applyNumberFormat="1" applyFont="1" applyFill="1" applyBorder="1" applyAlignment="1">
      <alignment horizontal="center" vertical="center"/>
    </xf>
    <xf numFmtId="0" fontId="1" fillId="2" borderId="94"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17" fontId="1" fillId="2" borderId="90" xfId="0" quotePrefix="1" applyNumberFormat="1" applyFont="1" applyFill="1" applyBorder="1" applyAlignment="1">
      <alignment horizontal="center" vertical="center"/>
    </xf>
    <xf numFmtId="0" fontId="1" fillId="2" borderId="93"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1" fillId="2" borderId="17" xfId="0" applyFont="1" applyFill="1" applyBorder="1" applyAlignment="1">
      <alignment horizontal="center" vertical="center"/>
    </xf>
    <xf numFmtId="0" fontId="1" fillId="2" borderId="8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92" xfId="0" applyFont="1" applyFill="1" applyBorder="1" applyAlignment="1">
      <alignment horizontal="center" vertical="center"/>
    </xf>
    <xf numFmtId="0" fontId="5" fillId="3" borderId="95"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3" fillId="3" borderId="96" xfId="0" applyFont="1" applyFill="1" applyBorder="1" applyAlignment="1">
      <alignment horizontal="left" indent="1"/>
    </xf>
    <xf numFmtId="0" fontId="3" fillId="3" borderId="97" xfId="0" applyFont="1" applyFill="1" applyBorder="1" applyAlignment="1">
      <alignment horizontal="left" indent="1"/>
    </xf>
    <xf numFmtId="0" fontId="3" fillId="4" borderId="98" xfId="0" applyFont="1" applyFill="1" applyBorder="1" applyAlignment="1">
      <alignment horizontal="left" indent="1"/>
    </xf>
    <xf numFmtId="0" fontId="3" fillId="4" borderId="99" xfId="0" applyFont="1" applyFill="1" applyBorder="1" applyAlignment="1">
      <alignment horizontal="left" indent="1"/>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58" fillId="3" borderId="22" xfId="4" applyFont="1" applyFill="1" applyBorder="1" applyAlignment="1">
      <alignment horizontal="center"/>
    </xf>
    <xf numFmtId="0" fontId="58" fillId="3" borderId="7" xfId="4" applyFont="1" applyFill="1" applyBorder="1" applyAlignment="1">
      <alignment horizontal="center"/>
    </xf>
    <xf numFmtId="0" fontId="58" fillId="4" borderId="22" xfId="4" applyFont="1" applyFill="1" applyBorder="1" applyAlignment="1">
      <alignment horizontal="center"/>
    </xf>
    <xf numFmtId="0" fontId="58" fillId="4" borderId="7" xfId="4" applyFont="1" applyFill="1" applyBorder="1" applyAlignment="1">
      <alignment horizontal="center"/>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102" xfId="0" applyFont="1" applyFill="1" applyBorder="1" applyAlignment="1">
      <alignment horizontal="center" vertical="center"/>
    </xf>
    <xf numFmtId="0" fontId="1" fillId="2" borderId="103" xfId="0" applyFont="1" applyFill="1" applyBorder="1" applyAlignment="1">
      <alignment horizontal="center" vertical="center"/>
    </xf>
    <xf numFmtId="17" fontId="1" fillId="2" borderId="9" xfId="0" applyNumberFormat="1" applyFont="1" applyFill="1" applyBorder="1" applyAlignment="1">
      <alignment horizontal="center" vertical="center"/>
    </xf>
    <xf numFmtId="17" fontId="1" fillId="2" borderId="85"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0" fontId="7" fillId="6" borderId="0" xfId="0" applyFont="1" applyFill="1" applyAlignment="1">
      <alignment horizontal="left" wrapText="1"/>
    </xf>
    <xf numFmtId="17" fontId="1" fillId="2" borderId="12" xfId="0" applyNumberFormat="1" applyFont="1" applyFill="1" applyBorder="1" applyAlignment="1">
      <alignment horizontal="center" vertical="center"/>
    </xf>
    <xf numFmtId="0" fontId="24" fillId="4" borderId="67" xfId="0" applyFont="1" applyFill="1" applyBorder="1" applyAlignment="1">
      <alignment horizontal="left"/>
    </xf>
    <xf numFmtId="0" fontId="24" fillId="4" borderId="7" xfId="0" applyFont="1" applyFill="1" applyBorder="1" applyAlignment="1">
      <alignment horizontal="left"/>
    </xf>
    <xf numFmtId="0" fontId="4" fillId="4" borderId="69" xfId="0" applyFont="1" applyFill="1" applyBorder="1" applyAlignment="1">
      <alignment horizontal="left" indent="1"/>
    </xf>
    <xf numFmtId="0" fontId="4" fillId="4" borderId="70" xfId="0" applyFont="1" applyFill="1" applyBorder="1" applyAlignment="1">
      <alignment horizontal="left" indent="1"/>
    </xf>
    <xf numFmtId="0" fontId="4" fillId="4" borderId="67" xfId="0" applyFont="1" applyFill="1" applyBorder="1" applyAlignment="1">
      <alignment horizontal="left" indent="1"/>
    </xf>
    <xf numFmtId="0" fontId="4" fillId="4" borderId="7" xfId="0" applyFont="1" applyFill="1" applyBorder="1" applyAlignment="1">
      <alignment horizontal="left" indent="1"/>
    </xf>
    <xf numFmtId="0" fontId="3" fillId="3" borderId="66" xfId="0" applyFont="1" applyFill="1" applyBorder="1" applyAlignment="1">
      <alignment horizontal="left" indent="1"/>
    </xf>
    <xf numFmtId="0" fontId="3" fillId="3" borderId="21"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0" fontId="5" fillId="3" borderId="75"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17" fontId="1" fillId="2" borderId="1" xfId="0" quotePrefix="1" applyNumberFormat="1" applyFont="1" applyFill="1" applyBorder="1" applyAlignment="1">
      <alignment horizontal="center" vertical="center"/>
    </xf>
    <xf numFmtId="17" fontId="1" fillId="2" borderId="39" xfId="0" quotePrefix="1" applyNumberFormat="1" applyFont="1" applyFill="1" applyBorder="1" applyAlignment="1">
      <alignment horizontal="center" vertical="center"/>
    </xf>
    <xf numFmtId="0" fontId="1" fillId="2" borderId="28" xfId="0"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0" fontId="1" fillId="2" borderId="101" xfId="0" applyFont="1" applyFill="1" applyBorder="1" applyAlignment="1">
      <alignment horizontal="center" vertical="center"/>
    </xf>
    <xf numFmtId="0" fontId="24" fillId="4" borderId="22" xfId="0" applyFont="1" applyFill="1" applyBorder="1" applyAlignment="1">
      <alignment horizontal="left" vertical="center" wrapText="1"/>
    </xf>
    <xf numFmtId="0" fontId="24" fillId="4" borderId="7" xfId="0" applyFont="1" applyFill="1" applyBorder="1" applyAlignment="1">
      <alignment horizontal="left" vertical="center" wrapText="1"/>
    </xf>
    <xf numFmtId="0" fontId="1" fillId="2" borderId="0" xfId="0" applyFont="1" applyFill="1" applyAlignment="1">
      <alignment horizontal="center" vertical="center"/>
    </xf>
    <xf numFmtId="0" fontId="1" fillId="2" borderId="54" xfId="0" applyFont="1" applyFill="1" applyBorder="1" applyAlignment="1">
      <alignment horizontal="center" vertical="center"/>
    </xf>
    <xf numFmtId="0" fontId="24" fillId="3" borderId="107" xfId="0" applyFont="1" applyFill="1" applyBorder="1" applyAlignment="1">
      <alignment horizontal="left" vertical="center" wrapText="1"/>
    </xf>
    <xf numFmtId="0" fontId="24" fillId="3" borderId="38" xfId="0" applyFont="1" applyFill="1" applyBorder="1" applyAlignment="1">
      <alignment horizontal="left" vertical="center" wrapText="1"/>
    </xf>
    <xf numFmtId="0" fontId="4" fillId="4" borderId="22"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4" fillId="3" borderId="22"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24" fillId="3" borderId="104" xfId="0" applyFont="1" applyFill="1" applyBorder="1" applyAlignment="1">
      <alignment horizontal="left"/>
    </xf>
    <xf numFmtId="0" fontId="24" fillId="3" borderId="37" xfId="0" applyFont="1" applyFill="1" applyBorder="1" applyAlignment="1">
      <alignment horizontal="left"/>
    </xf>
    <xf numFmtId="0" fontId="4" fillId="3" borderId="67"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4" fillId="3" borderId="67" xfId="0" applyFont="1" applyFill="1" applyBorder="1" applyAlignment="1">
      <alignment horizontal="left" indent="1"/>
    </xf>
    <xf numFmtId="0" fontId="4" fillId="3" borderId="27" xfId="0" applyFont="1" applyFill="1" applyBorder="1" applyAlignment="1">
      <alignment horizontal="left" indent="1"/>
    </xf>
    <xf numFmtId="0" fontId="4" fillId="4" borderId="67" xfId="0" applyFont="1" applyFill="1" applyBorder="1" applyAlignment="1">
      <alignment horizontal="left"/>
    </xf>
    <xf numFmtId="0" fontId="4" fillId="3" borderId="69" xfId="0" applyFont="1" applyFill="1" applyBorder="1" applyAlignment="1">
      <alignment horizontal="left"/>
    </xf>
    <xf numFmtId="0" fontId="4" fillId="3" borderId="74" xfId="0" applyFont="1" applyFill="1" applyBorder="1" applyAlignment="1">
      <alignment horizontal="left"/>
    </xf>
    <xf numFmtId="0" fontId="4" fillId="4" borderId="27" xfId="0" applyFont="1" applyFill="1" applyBorder="1" applyAlignment="1">
      <alignment horizontal="left" inden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3" fontId="4" fillId="15" borderId="22" xfId="0" applyNumberFormat="1" applyFont="1" applyFill="1" applyBorder="1" applyAlignment="1">
      <alignment horizontal="center"/>
    </xf>
    <xf numFmtId="3" fontId="4" fillId="15" borderId="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3" borderId="22" xfId="0" applyNumberFormat="1" applyFont="1" applyFill="1" applyBorder="1" applyAlignment="1">
      <alignment horizontal="center"/>
    </xf>
    <xf numFmtId="3" fontId="4" fillId="3" borderId="7" xfId="0" applyNumberFormat="1" applyFont="1" applyFill="1" applyBorder="1" applyAlignment="1">
      <alignment horizontal="center"/>
    </xf>
    <xf numFmtId="3" fontId="4" fillId="3" borderId="27" xfId="0" applyNumberFormat="1" applyFont="1" applyFill="1" applyBorder="1" applyAlignment="1">
      <alignment horizontal="center"/>
    </xf>
    <xf numFmtId="0" fontId="4" fillId="4" borderId="59" xfId="0" applyFont="1" applyFill="1" applyBorder="1" applyAlignment="1">
      <alignment horizontal="left" indent="1"/>
    </xf>
    <xf numFmtId="0" fontId="1" fillId="2" borderId="17"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4" xfId="0" applyFont="1" applyFill="1" applyBorder="1" applyAlignment="1">
      <alignment horizontal="center" vertical="center" wrapText="1"/>
    </xf>
    <xf numFmtId="0" fontId="5" fillId="3" borderId="78" xfId="0" applyFont="1" applyFill="1" applyBorder="1" applyAlignment="1">
      <alignment horizontal="center" wrapText="1"/>
    </xf>
    <xf numFmtId="0" fontId="5" fillId="3" borderId="79" xfId="0" applyFont="1" applyFill="1" applyBorder="1" applyAlignment="1">
      <alignment horizontal="center" wrapText="1"/>
    </xf>
    <xf numFmtId="0" fontId="5" fillId="3" borderId="80" xfId="0" applyFont="1" applyFill="1" applyBorder="1" applyAlignment="1">
      <alignment horizontal="center" wrapText="1"/>
    </xf>
    <xf numFmtId="0" fontId="5" fillId="3" borderId="25" xfId="0" applyFont="1" applyFill="1" applyBorder="1" applyAlignment="1">
      <alignment horizontal="left" wrapText="1"/>
    </xf>
    <xf numFmtId="0" fontId="5" fillId="3" borderId="21" xfId="0" applyFont="1" applyFill="1" applyBorder="1" applyAlignment="1">
      <alignment horizontal="left"/>
    </xf>
    <xf numFmtId="0" fontId="5" fillId="3" borderId="38" xfId="0" applyFont="1" applyFill="1" applyBorder="1" applyAlignment="1">
      <alignment horizontal="left"/>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86" xfId="0" applyFont="1" applyFill="1" applyBorder="1" applyAlignment="1">
      <alignment horizontal="center" vertical="center" wrapText="1"/>
    </xf>
    <xf numFmtId="3" fontId="4" fillId="4" borderId="67" xfId="0" applyNumberFormat="1" applyFont="1" applyFill="1" applyBorder="1" applyAlignment="1">
      <alignment horizontal="center"/>
    </xf>
    <xf numFmtId="3" fontId="4" fillId="4" borderId="27" xfId="0" applyNumberFormat="1" applyFont="1" applyFill="1" applyBorder="1" applyAlignment="1">
      <alignment horizontal="center"/>
    </xf>
    <xf numFmtId="3" fontId="4" fillId="4" borderId="87" xfId="0" applyNumberFormat="1" applyFont="1" applyFill="1" applyBorder="1" applyAlignment="1">
      <alignment horizontal="center"/>
    </xf>
    <xf numFmtId="3" fontId="5" fillId="5" borderId="69" xfId="0" applyNumberFormat="1" applyFont="1" applyFill="1" applyBorder="1" applyAlignment="1">
      <alignment horizontal="center"/>
    </xf>
    <xf numFmtId="3" fontId="5" fillId="5" borderId="74" xfId="0" applyNumberFormat="1" applyFont="1" applyFill="1" applyBorder="1" applyAlignment="1">
      <alignment horizontal="center"/>
    </xf>
    <xf numFmtId="3" fontId="5" fillId="5" borderId="88" xfId="0" applyNumberFormat="1" applyFont="1" applyFill="1" applyBorder="1" applyAlignment="1">
      <alignment horizontal="center"/>
    </xf>
    <xf numFmtId="0" fontId="4" fillId="4" borderId="22" xfId="0" applyFont="1" applyFill="1" applyBorder="1" applyAlignment="1">
      <alignment horizontal="left" indent="1"/>
    </xf>
    <xf numFmtId="3" fontId="4" fillId="4" borderId="22" xfId="0" applyNumberFormat="1" applyFont="1" applyFill="1" applyBorder="1" applyAlignment="1">
      <alignment horizontal="center"/>
    </xf>
    <xf numFmtId="3" fontId="4" fillId="4" borderId="7" xfId="0" applyNumberFormat="1" applyFont="1" applyFill="1" applyBorder="1" applyAlignment="1">
      <alignment horizontal="center"/>
    </xf>
    <xf numFmtId="0" fontId="4" fillId="3" borderId="22" xfId="0" applyFont="1" applyFill="1" applyBorder="1" applyAlignment="1">
      <alignment horizontal="left" indent="1"/>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5" fillId="5" borderId="27" xfId="0" applyFont="1" applyFill="1" applyBorder="1" applyAlignment="1"/>
    <xf numFmtId="3" fontId="5" fillId="5" borderId="22" xfId="0" applyNumberFormat="1" applyFont="1" applyFill="1" applyBorder="1" applyAlignment="1">
      <alignment horizontal="center"/>
    </xf>
    <xf numFmtId="3" fontId="5" fillId="5" borderId="7" xfId="0" applyNumberFormat="1" applyFont="1" applyFill="1" applyBorder="1" applyAlignment="1">
      <alignment horizontal="center"/>
    </xf>
    <xf numFmtId="3" fontId="5" fillId="5" borderId="27" xfId="0" applyNumberFormat="1" applyFont="1" applyFill="1" applyBorder="1" applyAlignment="1">
      <alignment horizontal="center"/>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5" fillId="3" borderId="106" xfId="0" applyFont="1" applyFill="1" applyBorder="1" applyAlignment="1">
      <alignment horizontal="left" wrapText="1"/>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4" fillId="4" borderId="67" xfId="0" applyFont="1" applyFill="1" applyBorder="1" applyAlignment="1">
      <alignment horizontal="left" vertical="center" wrapText="1"/>
    </xf>
    <xf numFmtId="0" fontId="4" fillId="3" borderId="6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4" fillId="3" borderId="75"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8" xfId="0" applyFont="1" applyFill="1" applyBorder="1" applyAlignment="1">
      <alignment horizontal="left" vertical="center" wrapText="1"/>
    </xf>
    <xf numFmtId="17" fontId="1" fillId="2" borderId="53" xfId="0" applyNumberFormat="1" applyFont="1" applyFill="1" applyBorder="1" applyAlignment="1">
      <alignment horizontal="center" vertical="center"/>
    </xf>
    <xf numFmtId="17" fontId="1" fillId="2" borderId="0" xfId="0" applyNumberFormat="1" applyFont="1" applyFill="1" applyAlignment="1">
      <alignment horizontal="center" vertical="center"/>
    </xf>
    <xf numFmtId="17" fontId="1" fillId="2" borderId="101" xfId="0" applyNumberFormat="1" applyFont="1" applyFill="1" applyBorder="1" applyAlignment="1">
      <alignment horizontal="center" vertical="center"/>
    </xf>
    <xf numFmtId="17" fontId="1" fillId="2" borderId="105" xfId="0" applyNumberFormat="1" applyFont="1" applyFill="1" applyBorder="1" applyAlignment="1">
      <alignment horizontal="center" vertical="center"/>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4" borderId="27" xfId="0" applyFont="1" applyFill="1" applyBorder="1" applyAlignment="1">
      <alignment horizontal="left" vertical="center" wrapText="1" inden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10</xdr:col>
      <xdr:colOff>19050</xdr:colOff>
      <xdr:row>41</xdr:row>
      <xdr:rowOff>133350</xdr:rowOff>
    </xdr:to>
    <xdr:pic>
      <xdr:nvPicPr>
        <xdr:cNvPr id="3" name="Picture 2">
          <a:extLst>
            <a:ext uri="{FF2B5EF4-FFF2-40B4-BE49-F238E27FC236}">
              <a16:creationId xmlns:a16="http://schemas.microsoft.com/office/drawing/2014/main" id="{3F86437C-3BAA-4966-921D-4828854C3AE2}"/>
            </a:ext>
            <a:ext uri="{147F2762-F138-4A5C-976F-8EAC2B608ADB}">
              <a16:predDERef xmlns:a16="http://schemas.microsoft.com/office/drawing/2014/main" pred="{9C8E3579-A3CC-B390-CFD1-50FADEE7D177}"/>
            </a:ext>
          </a:extLst>
        </xdr:cNvPr>
        <xdr:cNvPicPr>
          <a:picLocks noChangeAspect="1"/>
        </xdr:cNvPicPr>
      </xdr:nvPicPr>
      <xdr:blipFill>
        <a:blip xmlns:r="http://schemas.openxmlformats.org/officeDocument/2006/relationships" r:embed="rId1"/>
        <a:stretch>
          <a:fillRect/>
        </a:stretch>
      </xdr:blipFill>
      <xdr:spPr>
        <a:xfrm>
          <a:off x="19050" y="0"/>
          <a:ext cx="6229350" cy="8829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tabSelected="1" zoomScale="55" workbookViewId="0"/>
  </sheetViews>
  <sheetFormatPr defaultColWidth="8.83203125" defaultRowHeight="14"/>
  <cols>
    <col min="1" max="6" width="9.1640625" customWidth="1"/>
    <col min="9" max="9" width="12" customWidth="1"/>
  </cols>
  <sheetData>
    <row r="1" spans="1:5" ht="21" customHeight="1">
      <c r="A1" s="107"/>
      <c r="B1" s="107"/>
      <c r="C1" s="107"/>
      <c r="D1" s="107"/>
      <c r="E1" s="107"/>
    </row>
    <row r="2" spans="1:5" ht="22.5" customHeight="1">
      <c r="A2" s="108"/>
      <c r="B2" s="108"/>
      <c r="C2" s="108"/>
      <c r="D2" s="108"/>
      <c r="E2" s="108"/>
    </row>
    <row r="3" spans="1:5" ht="9.75" customHeight="1">
      <c r="A3" s="76"/>
      <c r="B3" s="76"/>
      <c r="C3" s="76"/>
      <c r="D3" s="76"/>
      <c r="E3" s="76"/>
    </row>
    <row r="4" spans="1:5" ht="14.5">
      <c r="A4" s="76"/>
      <c r="B4" s="76"/>
      <c r="C4" s="76"/>
      <c r="D4" s="76"/>
      <c r="E4" s="76"/>
    </row>
    <row r="5" spans="1:5" ht="14.5">
      <c r="A5" s="76"/>
      <c r="B5" s="76"/>
      <c r="C5" s="76"/>
      <c r="D5" s="76"/>
      <c r="E5" s="76"/>
    </row>
    <row r="6" spans="1:5" ht="14.5">
      <c r="A6" s="76"/>
      <c r="B6" s="76"/>
      <c r="C6" s="76"/>
      <c r="D6" s="76"/>
      <c r="E6" s="76"/>
    </row>
    <row r="7" spans="1:5" ht="20">
      <c r="A7" s="109"/>
      <c r="B7" s="109"/>
      <c r="C7" s="109"/>
      <c r="D7" s="109"/>
      <c r="E7" s="109"/>
    </row>
    <row r="8" spans="1:5" ht="20">
      <c r="A8" s="110"/>
      <c r="B8" s="104"/>
      <c r="C8" s="104"/>
      <c r="D8" s="110"/>
      <c r="E8" s="111"/>
    </row>
    <row r="9" spans="1:5" ht="20">
      <c r="A9" s="110"/>
      <c r="B9" s="104"/>
      <c r="C9" s="104"/>
      <c r="D9" s="110"/>
      <c r="E9" s="111"/>
    </row>
    <row r="10" spans="1:5" ht="20">
      <c r="A10" s="110"/>
      <c r="B10" s="104"/>
      <c r="C10" s="105"/>
      <c r="D10" s="110"/>
      <c r="E10" s="111"/>
    </row>
    <row r="11" spans="1:5" ht="20">
      <c r="B11" s="104"/>
      <c r="C11" s="105"/>
      <c r="D11" s="110"/>
      <c r="E11" s="111"/>
    </row>
    <row r="12" spans="1:5" ht="20">
      <c r="A12" s="110"/>
      <c r="B12" s="104"/>
      <c r="C12" s="106"/>
      <c r="D12" s="110"/>
      <c r="E12" s="111"/>
    </row>
    <row r="13" spans="1:5" ht="20">
      <c r="A13" s="110"/>
      <c r="B13" s="104"/>
      <c r="C13" s="106"/>
      <c r="D13" s="110"/>
      <c r="E13" s="111"/>
    </row>
    <row r="14" spans="1:5" ht="20">
      <c r="A14" s="110"/>
      <c r="B14" s="104"/>
      <c r="C14" s="106"/>
      <c r="D14" s="110"/>
      <c r="E14" s="111"/>
    </row>
    <row r="15" spans="1:5" ht="17.5">
      <c r="A15" s="110"/>
      <c r="B15" s="110"/>
      <c r="C15" s="110"/>
      <c r="D15" s="110"/>
      <c r="E15" s="110"/>
    </row>
    <row r="16" spans="1:5" ht="20">
      <c r="A16" s="109"/>
      <c r="B16" s="109"/>
      <c r="C16" s="110"/>
      <c r="D16" s="110"/>
      <c r="E16" s="110"/>
    </row>
    <row r="17" spans="1:5" ht="20">
      <c r="A17" s="110"/>
      <c r="B17" s="104"/>
      <c r="C17" s="106"/>
      <c r="D17" s="110"/>
      <c r="E17" s="111"/>
    </row>
    <row r="18" spans="1:5" ht="20">
      <c r="A18" s="110"/>
      <c r="B18" s="104"/>
      <c r="C18" s="105"/>
      <c r="D18" s="110"/>
      <c r="E18" s="111"/>
    </row>
    <row r="19" spans="1:5" ht="20">
      <c r="A19" s="110"/>
      <c r="B19" s="104"/>
      <c r="C19" s="106"/>
      <c r="D19" s="110"/>
      <c r="E19" s="111"/>
    </row>
    <row r="20" spans="1:5" ht="17.5">
      <c r="A20" s="110"/>
      <c r="B20" s="110"/>
      <c r="C20" s="110"/>
      <c r="D20" s="110"/>
      <c r="E20" s="110"/>
    </row>
    <row r="21" spans="1:5" ht="21">
      <c r="A21" s="130"/>
      <c r="B21" s="112"/>
      <c r="C21" s="130"/>
      <c r="D21" s="131"/>
      <c r="E21" s="131"/>
    </row>
    <row r="22" spans="1:5" ht="14.5">
      <c r="A22" s="76"/>
      <c r="B22" s="76"/>
      <c r="C22" s="76"/>
      <c r="D22" s="76"/>
      <c r="E22" s="76"/>
    </row>
    <row r="23" spans="1:5" ht="15" customHeight="1">
      <c r="A23" s="76"/>
      <c r="B23" s="132"/>
      <c r="C23" s="132"/>
      <c r="D23" s="132"/>
      <c r="E23" s="132"/>
    </row>
    <row r="24" spans="1:5" ht="14.5">
      <c r="A24" s="76"/>
      <c r="B24" s="132"/>
      <c r="C24" s="132"/>
      <c r="D24" s="132"/>
      <c r="E24" s="132"/>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6"/>
  <sheetViews>
    <sheetView showGridLines="0" topLeftCell="B1" zoomScale="115" zoomScaleNormal="75" workbookViewId="0">
      <selection activeCell="K1" sqref="K1"/>
    </sheetView>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4140625" customWidth="1"/>
    <col min="11" max="11" width="14.1640625" customWidth="1"/>
  </cols>
  <sheetData>
    <row r="1" spans="1:11" ht="14">
      <c r="A1" s="12" t="s">
        <v>172</v>
      </c>
      <c r="B1" s="7"/>
      <c r="C1" s="8"/>
      <c r="D1" s="8"/>
      <c r="E1" s="8"/>
      <c r="F1" s="8"/>
      <c r="G1" s="8"/>
      <c r="H1" s="8"/>
      <c r="I1" s="8"/>
      <c r="J1" s="9" t="s">
        <v>157</v>
      </c>
      <c r="K1" s="75" t="s">
        <v>52</v>
      </c>
    </row>
    <row r="2" spans="1:11" ht="3.75" customHeight="1">
      <c r="A2" s="58"/>
      <c r="B2" s="59"/>
      <c r="C2" s="60"/>
      <c r="D2" s="60"/>
      <c r="E2" s="60"/>
      <c r="F2" s="60"/>
      <c r="G2" s="60"/>
      <c r="H2" s="60"/>
      <c r="I2" s="60"/>
      <c r="J2" s="60"/>
      <c r="K2" s="60"/>
    </row>
    <row r="3" spans="1:11" ht="14">
      <c r="A3" s="7"/>
      <c r="B3" s="7"/>
      <c r="C3" s="8"/>
      <c r="D3" s="8"/>
      <c r="E3" s="8"/>
      <c r="F3" s="8"/>
      <c r="G3" s="8"/>
      <c r="H3" s="8"/>
      <c r="I3" s="8"/>
      <c r="J3" s="8"/>
      <c r="K3" s="8"/>
    </row>
    <row r="4" spans="1:11" ht="23">
      <c r="A4" s="11" t="s">
        <v>22</v>
      </c>
      <c r="B4" s="7"/>
      <c r="C4" s="8"/>
      <c r="D4" s="8"/>
      <c r="E4" s="8"/>
      <c r="F4" s="8"/>
      <c r="G4" s="8"/>
      <c r="H4" s="8"/>
      <c r="I4" s="8"/>
      <c r="J4" s="8"/>
      <c r="K4" s="8"/>
    </row>
    <row r="5" spans="1:11" ht="17.5">
      <c r="A5" s="13"/>
      <c r="B5" s="7"/>
      <c r="C5" s="8"/>
      <c r="D5" s="8"/>
      <c r="E5" s="8"/>
      <c r="F5" s="8"/>
      <c r="G5" s="8"/>
      <c r="H5" s="8"/>
      <c r="I5" s="8"/>
      <c r="J5" s="8"/>
      <c r="K5" s="8"/>
    </row>
    <row r="6" spans="1:11" ht="14">
      <c r="A6" s="7" t="s">
        <v>173</v>
      </c>
      <c r="B6" s="7"/>
      <c r="C6" s="8"/>
      <c r="D6" s="8"/>
      <c r="E6" s="8"/>
      <c r="F6" s="8"/>
      <c r="G6" s="8"/>
      <c r="H6" s="8"/>
      <c r="I6" s="8"/>
      <c r="J6" s="8"/>
      <c r="K6" s="8"/>
    </row>
    <row r="7" spans="1:11" ht="14.5">
      <c r="A7" s="270" t="s">
        <v>54</v>
      </c>
      <c r="B7" s="272" t="s">
        <v>55</v>
      </c>
      <c r="C7" s="267" t="s">
        <v>109</v>
      </c>
      <c r="D7" s="267"/>
      <c r="E7" s="267"/>
      <c r="F7" s="267"/>
      <c r="G7" s="267"/>
      <c r="H7" s="267"/>
      <c r="I7" s="267"/>
      <c r="J7" s="267"/>
      <c r="K7" s="267"/>
    </row>
    <row r="8" spans="1:11" ht="45.75" customHeight="1">
      <c r="A8" s="271"/>
      <c r="B8" s="273"/>
      <c r="C8" s="72" t="s">
        <v>110</v>
      </c>
      <c r="D8" s="72" t="s">
        <v>111</v>
      </c>
      <c r="E8" s="72" t="s">
        <v>112</v>
      </c>
      <c r="F8" s="72" t="s">
        <v>113</v>
      </c>
      <c r="G8" s="73" t="s">
        <v>114</v>
      </c>
      <c r="H8" s="73" t="s">
        <v>115</v>
      </c>
      <c r="I8" s="73" t="s">
        <v>116</v>
      </c>
      <c r="J8" s="73" t="s">
        <v>117</v>
      </c>
      <c r="K8" s="72" t="s">
        <v>67</v>
      </c>
    </row>
    <row r="9" spans="1:11" ht="14.5">
      <c r="A9" s="1">
        <v>1</v>
      </c>
      <c r="B9" s="2" t="s">
        <v>68</v>
      </c>
      <c r="C9" s="2">
        <v>30</v>
      </c>
      <c r="D9" s="2">
        <v>1</v>
      </c>
      <c r="E9" s="2">
        <v>1</v>
      </c>
      <c r="F9" s="2">
        <v>0</v>
      </c>
      <c r="G9" s="2">
        <v>0</v>
      </c>
      <c r="H9" s="2">
        <v>0</v>
      </c>
      <c r="I9" s="2">
        <v>0</v>
      </c>
      <c r="J9" s="57">
        <v>3</v>
      </c>
      <c r="K9" s="57">
        <v>1</v>
      </c>
    </row>
    <row r="10" spans="1:11" ht="14.5">
      <c r="A10" s="3">
        <v>2</v>
      </c>
      <c r="B10" s="4" t="s">
        <v>69</v>
      </c>
      <c r="C10" s="4">
        <v>173</v>
      </c>
      <c r="D10" s="4">
        <v>4</v>
      </c>
      <c r="E10" s="4">
        <v>3</v>
      </c>
      <c r="F10" s="4">
        <v>1</v>
      </c>
      <c r="G10" s="4">
        <v>0</v>
      </c>
      <c r="H10" s="4">
        <v>0</v>
      </c>
      <c r="I10" s="4">
        <v>0</v>
      </c>
      <c r="J10" s="4">
        <v>5</v>
      </c>
      <c r="K10" s="4">
        <v>4</v>
      </c>
    </row>
    <row r="11" spans="1:11" ht="14.5">
      <c r="A11" s="1">
        <v>3</v>
      </c>
      <c r="B11" s="2" t="s">
        <v>70</v>
      </c>
      <c r="C11" s="2">
        <v>101</v>
      </c>
      <c r="D11" s="2">
        <v>8</v>
      </c>
      <c r="E11" s="2">
        <v>4</v>
      </c>
      <c r="F11" s="2">
        <v>0</v>
      </c>
      <c r="G11" s="2">
        <v>7</v>
      </c>
      <c r="H11" s="2">
        <v>1</v>
      </c>
      <c r="I11" s="2">
        <v>0</v>
      </c>
      <c r="J11" s="57">
        <v>2</v>
      </c>
      <c r="K11" s="57">
        <v>3</v>
      </c>
    </row>
    <row r="12" spans="1:11" ht="14.5">
      <c r="A12" s="3">
        <v>4</v>
      </c>
      <c r="B12" s="4" t="s">
        <v>71</v>
      </c>
      <c r="C12" s="4">
        <v>9</v>
      </c>
      <c r="D12" s="4">
        <v>0</v>
      </c>
      <c r="E12" s="4">
        <v>0</v>
      </c>
      <c r="F12" s="4">
        <v>0</v>
      </c>
      <c r="G12" s="4">
        <v>0</v>
      </c>
      <c r="H12" s="4">
        <v>0</v>
      </c>
      <c r="I12" s="4">
        <v>0</v>
      </c>
      <c r="J12" s="4">
        <v>0</v>
      </c>
      <c r="K12" s="4">
        <v>0</v>
      </c>
    </row>
    <row r="13" spans="1:11" ht="14.5">
      <c r="A13" s="1">
        <v>5</v>
      </c>
      <c r="B13" s="2" t="s">
        <v>72</v>
      </c>
      <c r="C13" s="2">
        <v>193</v>
      </c>
      <c r="D13" s="2">
        <v>2</v>
      </c>
      <c r="E13" s="2">
        <v>2</v>
      </c>
      <c r="F13" s="2">
        <v>2</v>
      </c>
      <c r="G13" s="2">
        <v>1</v>
      </c>
      <c r="H13" s="2">
        <v>0</v>
      </c>
      <c r="I13" s="2">
        <v>0</v>
      </c>
      <c r="J13" s="57">
        <v>6</v>
      </c>
      <c r="K13" s="57">
        <v>1</v>
      </c>
    </row>
    <row r="14" spans="1:11" ht="14.5">
      <c r="A14" s="3">
        <v>6</v>
      </c>
      <c r="B14" s="4" t="s">
        <v>73</v>
      </c>
      <c r="C14" s="4">
        <v>734</v>
      </c>
      <c r="D14" s="4">
        <v>94</v>
      </c>
      <c r="E14" s="4">
        <v>22</v>
      </c>
      <c r="F14" s="4">
        <v>13</v>
      </c>
      <c r="G14" s="4">
        <v>42</v>
      </c>
      <c r="H14" s="4">
        <v>5</v>
      </c>
      <c r="I14" s="4">
        <v>2</v>
      </c>
      <c r="J14" s="4">
        <v>209</v>
      </c>
      <c r="K14" s="4">
        <v>48</v>
      </c>
    </row>
    <row r="15" spans="1:11" ht="14.5">
      <c r="A15" s="1">
        <v>7</v>
      </c>
      <c r="B15" s="2" t="s">
        <v>74</v>
      </c>
      <c r="C15" s="2">
        <v>0</v>
      </c>
      <c r="D15" s="2">
        <v>0</v>
      </c>
      <c r="E15" s="2">
        <v>0</v>
      </c>
      <c r="F15" s="2">
        <v>0</v>
      </c>
      <c r="G15" s="2">
        <v>0</v>
      </c>
      <c r="H15" s="2">
        <v>0</v>
      </c>
      <c r="I15" s="2">
        <v>0</v>
      </c>
      <c r="J15" s="57">
        <v>0</v>
      </c>
      <c r="K15" s="57">
        <v>0</v>
      </c>
    </row>
    <row r="16" spans="1:11" ht="14.5">
      <c r="A16" s="3">
        <v>8</v>
      </c>
      <c r="B16" s="4" t="s">
        <v>75</v>
      </c>
      <c r="C16" s="4">
        <v>34</v>
      </c>
      <c r="D16" s="4">
        <v>0</v>
      </c>
      <c r="E16" s="4">
        <v>0</v>
      </c>
      <c r="F16" s="4">
        <v>0</v>
      </c>
      <c r="G16" s="4">
        <v>0</v>
      </c>
      <c r="H16" s="4">
        <v>0</v>
      </c>
      <c r="I16" s="4">
        <v>0</v>
      </c>
      <c r="J16" s="4">
        <v>1</v>
      </c>
      <c r="K16" s="4">
        <v>0</v>
      </c>
    </row>
    <row r="17" spans="1:11" ht="14.5">
      <c r="A17" s="1">
        <v>9</v>
      </c>
      <c r="B17" s="2" t="s">
        <v>76</v>
      </c>
      <c r="C17" s="2">
        <v>349</v>
      </c>
      <c r="D17" s="2">
        <v>22</v>
      </c>
      <c r="E17" s="2">
        <v>5</v>
      </c>
      <c r="F17" s="2">
        <v>2</v>
      </c>
      <c r="G17" s="2">
        <v>28</v>
      </c>
      <c r="H17" s="2">
        <v>2</v>
      </c>
      <c r="I17" s="2">
        <v>0</v>
      </c>
      <c r="J17" s="57">
        <v>16</v>
      </c>
      <c r="K17" s="57">
        <v>7</v>
      </c>
    </row>
    <row r="18" spans="1:11" ht="14.5">
      <c r="A18" s="3">
        <v>10</v>
      </c>
      <c r="B18" s="4" t="s">
        <v>77</v>
      </c>
      <c r="C18" s="4">
        <v>382</v>
      </c>
      <c r="D18" s="4">
        <v>5</v>
      </c>
      <c r="E18" s="4">
        <v>5</v>
      </c>
      <c r="F18" s="4">
        <v>1</v>
      </c>
      <c r="G18" s="4">
        <v>3</v>
      </c>
      <c r="H18" s="4">
        <v>0</v>
      </c>
      <c r="I18" s="4">
        <v>0</v>
      </c>
      <c r="J18" s="4">
        <v>19</v>
      </c>
      <c r="K18" s="4">
        <v>7</v>
      </c>
    </row>
    <row r="19" spans="1:11" ht="14.5">
      <c r="A19" s="1">
        <v>11</v>
      </c>
      <c r="B19" s="2" t="s">
        <v>78</v>
      </c>
      <c r="C19" s="2">
        <v>283</v>
      </c>
      <c r="D19" s="2">
        <v>10</v>
      </c>
      <c r="E19" s="2">
        <v>10</v>
      </c>
      <c r="F19" s="2">
        <v>0</v>
      </c>
      <c r="G19" s="2">
        <v>5</v>
      </c>
      <c r="H19" s="2">
        <v>1</v>
      </c>
      <c r="I19" s="2">
        <v>0</v>
      </c>
      <c r="J19" s="57">
        <v>14</v>
      </c>
      <c r="K19" s="57">
        <v>11</v>
      </c>
    </row>
    <row r="20" spans="1:11" ht="14.5">
      <c r="A20" s="3">
        <v>12</v>
      </c>
      <c r="B20" s="4" t="s">
        <v>79</v>
      </c>
      <c r="C20" s="4">
        <v>18</v>
      </c>
      <c r="D20" s="4">
        <v>2</v>
      </c>
      <c r="E20" s="4">
        <v>0</v>
      </c>
      <c r="F20" s="4">
        <v>0</v>
      </c>
      <c r="G20" s="4">
        <v>0</v>
      </c>
      <c r="H20" s="4">
        <v>1</v>
      </c>
      <c r="I20" s="4">
        <v>0</v>
      </c>
      <c r="J20" s="4">
        <v>1</v>
      </c>
      <c r="K20" s="4">
        <v>1</v>
      </c>
    </row>
    <row r="21" spans="1:11" ht="14.5">
      <c r="A21" s="1">
        <v>13</v>
      </c>
      <c r="B21" s="2" t="s">
        <v>80</v>
      </c>
      <c r="C21" s="2">
        <v>51</v>
      </c>
      <c r="D21" s="2">
        <v>4</v>
      </c>
      <c r="E21" s="2">
        <v>0</v>
      </c>
      <c r="F21" s="2">
        <v>0</v>
      </c>
      <c r="G21" s="2">
        <v>0</v>
      </c>
      <c r="H21" s="2">
        <v>0</v>
      </c>
      <c r="I21" s="2">
        <v>0</v>
      </c>
      <c r="J21" s="57">
        <v>0</v>
      </c>
      <c r="K21" s="57">
        <v>0</v>
      </c>
    </row>
    <row r="22" spans="1:11" ht="14.5">
      <c r="A22" s="3">
        <v>14</v>
      </c>
      <c r="B22" s="4" t="s">
        <v>81</v>
      </c>
      <c r="C22" s="4">
        <v>14</v>
      </c>
      <c r="D22" s="4">
        <v>0</v>
      </c>
      <c r="E22" s="4">
        <v>0</v>
      </c>
      <c r="F22" s="4">
        <v>0</v>
      </c>
      <c r="G22" s="4">
        <v>0</v>
      </c>
      <c r="H22" s="4">
        <v>0</v>
      </c>
      <c r="I22" s="4">
        <v>0</v>
      </c>
      <c r="J22" s="4">
        <v>0</v>
      </c>
      <c r="K22" s="4">
        <v>0</v>
      </c>
    </row>
    <row r="23" spans="1:11" ht="14.5">
      <c r="A23" s="1">
        <v>15</v>
      </c>
      <c r="B23" s="2" t="s">
        <v>82</v>
      </c>
      <c r="C23" s="2">
        <v>21</v>
      </c>
      <c r="D23" s="2">
        <v>0</v>
      </c>
      <c r="E23" s="2">
        <v>49</v>
      </c>
      <c r="F23" s="2">
        <v>0</v>
      </c>
      <c r="G23" s="2">
        <v>0</v>
      </c>
      <c r="H23" s="2">
        <v>0</v>
      </c>
      <c r="I23" s="2">
        <v>0</v>
      </c>
      <c r="J23" s="57">
        <v>1</v>
      </c>
      <c r="K23" s="57">
        <v>0</v>
      </c>
    </row>
    <row r="24" spans="1:11" ht="14.5">
      <c r="A24" s="3">
        <v>16</v>
      </c>
      <c r="B24" s="4" t="s">
        <v>83</v>
      </c>
      <c r="C24" s="4">
        <v>4</v>
      </c>
      <c r="D24" s="4">
        <v>0</v>
      </c>
      <c r="E24" s="4">
        <v>20</v>
      </c>
      <c r="F24" s="4">
        <v>0</v>
      </c>
      <c r="G24" s="4">
        <v>0</v>
      </c>
      <c r="H24" s="4">
        <v>0</v>
      </c>
      <c r="I24" s="4">
        <v>0</v>
      </c>
      <c r="J24" s="4">
        <v>2</v>
      </c>
      <c r="K24" s="4">
        <v>0</v>
      </c>
    </row>
    <row r="25" spans="1:11" ht="14.5">
      <c r="A25" s="1">
        <v>17</v>
      </c>
      <c r="B25" s="2" t="s">
        <v>84</v>
      </c>
      <c r="C25" s="2">
        <v>6</v>
      </c>
      <c r="D25" s="2">
        <v>1</v>
      </c>
      <c r="E25" s="2">
        <v>0</v>
      </c>
      <c r="F25" s="2">
        <v>0</v>
      </c>
      <c r="G25" s="2">
        <v>0</v>
      </c>
      <c r="H25" s="2">
        <v>0</v>
      </c>
      <c r="I25" s="2">
        <v>0</v>
      </c>
      <c r="J25" s="57">
        <v>0</v>
      </c>
      <c r="K25" s="57">
        <v>1</v>
      </c>
    </row>
    <row r="26" spans="1:11" ht="14.5">
      <c r="A26" s="3">
        <v>18</v>
      </c>
      <c r="B26" s="4" t="s">
        <v>85</v>
      </c>
      <c r="C26" s="4">
        <v>74</v>
      </c>
      <c r="D26" s="4">
        <v>3</v>
      </c>
      <c r="E26" s="4">
        <v>0</v>
      </c>
      <c r="F26" s="4">
        <v>0</v>
      </c>
      <c r="G26" s="4">
        <v>0</v>
      </c>
      <c r="H26" s="4">
        <v>0</v>
      </c>
      <c r="I26" s="4">
        <v>0</v>
      </c>
      <c r="J26" s="4">
        <v>2</v>
      </c>
      <c r="K26" s="4">
        <v>1</v>
      </c>
    </row>
    <row r="27" spans="1:11" ht="14.5">
      <c r="A27" s="1">
        <v>19</v>
      </c>
      <c r="B27" s="2" t="s">
        <v>86</v>
      </c>
      <c r="C27" s="2">
        <v>28</v>
      </c>
      <c r="D27" s="2">
        <v>0</v>
      </c>
      <c r="E27" s="2">
        <v>0</v>
      </c>
      <c r="F27" s="2">
        <v>1</v>
      </c>
      <c r="G27" s="2">
        <v>0</v>
      </c>
      <c r="H27" s="2">
        <v>1</v>
      </c>
      <c r="I27" s="2">
        <v>0</v>
      </c>
      <c r="J27" s="57">
        <v>0</v>
      </c>
      <c r="K27" s="57">
        <v>3</v>
      </c>
    </row>
    <row r="28" spans="1:11" ht="14.5">
      <c r="A28" s="3">
        <v>20</v>
      </c>
      <c r="B28" s="4" t="s">
        <v>87</v>
      </c>
      <c r="C28" s="4">
        <v>3</v>
      </c>
      <c r="D28" s="4">
        <v>0</v>
      </c>
      <c r="E28" s="4">
        <v>0</v>
      </c>
      <c r="F28" s="4">
        <v>0</v>
      </c>
      <c r="G28" s="4">
        <v>0</v>
      </c>
      <c r="H28" s="4">
        <v>0</v>
      </c>
      <c r="I28" s="4">
        <v>0</v>
      </c>
      <c r="J28" s="4">
        <v>0</v>
      </c>
      <c r="K28" s="4">
        <v>0</v>
      </c>
    </row>
    <row r="29" spans="1:11" ht="14.5">
      <c r="A29" s="1">
        <v>21</v>
      </c>
      <c r="B29" s="2" t="s">
        <v>88</v>
      </c>
      <c r="C29" s="2">
        <v>1</v>
      </c>
      <c r="D29" s="2">
        <v>0</v>
      </c>
      <c r="E29" s="2">
        <v>0</v>
      </c>
      <c r="F29" s="2">
        <v>0</v>
      </c>
      <c r="G29" s="2">
        <v>0</v>
      </c>
      <c r="H29" s="2">
        <v>0</v>
      </c>
      <c r="I29" s="2">
        <v>0</v>
      </c>
      <c r="J29" s="57">
        <v>1</v>
      </c>
      <c r="K29" s="57">
        <v>0</v>
      </c>
    </row>
    <row r="30" spans="1:11" ht="14.5">
      <c r="A30" s="3">
        <v>22</v>
      </c>
      <c r="B30" s="4" t="s">
        <v>89</v>
      </c>
      <c r="C30" s="4">
        <v>61</v>
      </c>
      <c r="D30" s="4">
        <v>2</v>
      </c>
      <c r="E30" s="4">
        <v>0</v>
      </c>
      <c r="F30" s="4">
        <v>0</v>
      </c>
      <c r="G30" s="4">
        <v>2</v>
      </c>
      <c r="H30" s="4">
        <v>0</v>
      </c>
      <c r="I30" s="4">
        <v>0</v>
      </c>
      <c r="J30" s="4">
        <v>3</v>
      </c>
      <c r="K30" s="4">
        <v>1</v>
      </c>
    </row>
    <row r="31" spans="1:11" ht="14.5">
      <c r="A31" s="1">
        <v>23</v>
      </c>
      <c r="B31" s="2" t="s">
        <v>90</v>
      </c>
      <c r="C31" s="2">
        <v>12</v>
      </c>
      <c r="D31" s="2">
        <v>0</v>
      </c>
      <c r="E31" s="2">
        <v>1</v>
      </c>
      <c r="F31" s="2">
        <v>0</v>
      </c>
      <c r="G31" s="2">
        <v>1</v>
      </c>
      <c r="H31" s="2">
        <v>0</v>
      </c>
      <c r="I31" s="2">
        <v>0</v>
      </c>
      <c r="J31" s="57">
        <v>0</v>
      </c>
      <c r="K31" s="57">
        <v>0</v>
      </c>
    </row>
    <row r="32" spans="1:11" ht="14.5">
      <c r="A32" s="3">
        <v>24</v>
      </c>
      <c r="B32" s="4" t="s">
        <v>91</v>
      </c>
      <c r="C32" s="4">
        <v>10</v>
      </c>
      <c r="D32" s="4">
        <v>0</v>
      </c>
      <c r="E32" s="4">
        <v>0</v>
      </c>
      <c r="F32" s="4">
        <v>0</v>
      </c>
      <c r="G32" s="4">
        <v>0</v>
      </c>
      <c r="H32" s="4">
        <v>0</v>
      </c>
      <c r="I32" s="4">
        <v>0</v>
      </c>
      <c r="J32" s="4">
        <v>0</v>
      </c>
      <c r="K32" s="4">
        <v>0</v>
      </c>
    </row>
    <row r="33" spans="1:11" ht="14.5">
      <c r="A33" s="1">
        <v>25</v>
      </c>
      <c r="B33" s="2" t="s">
        <v>92</v>
      </c>
      <c r="C33" s="2">
        <v>3</v>
      </c>
      <c r="D33" s="2">
        <v>0</v>
      </c>
      <c r="E33" s="2">
        <v>0</v>
      </c>
      <c r="F33" s="2">
        <v>0</v>
      </c>
      <c r="G33" s="2">
        <v>0</v>
      </c>
      <c r="H33" s="2">
        <v>0</v>
      </c>
      <c r="I33" s="2">
        <v>0</v>
      </c>
      <c r="J33" s="57">
        <v>1</v>
      </c>
      <c r="K33" s="57">
        <v>0</v>
      </c>
    </row>
    <row r="34" spans="1:11" ht="14.5">
      <c r="A34" s="3">
        <v>26</v>
      </c>
      <c r="B34" s="4" t="s">
        <v>93</v>
      </c>
      <c r="C34" s="4">
        <v>46</v>
      </c>
      <c r="D34" s="4">
        <v>6</v>
      </c>
      <c r="E34" s="4">
        <v>0</v>
      </c>
      <c r="F34" s="4">
        <v>0</v>
      </c>
      <c r="G34" s="4">
        <v>0</v>
      </c>
      <c r="H34" s="4">
        <v>0</v>
      </c>
      <c r="I34" s="4">
        <v>0</v>
      </c>
      <c r="J34" s="4">
        <v>0</v>
      </c>
      <c r="K34" s="4">
        <v>0</v>
      </c>
    </row>
    <row r="35" spans="1:11" ht="14.5">
      <c r="A35" s="1">
        <v>27</v>
      </c>
      <c r="B35" s="2" t="s">
        <v>94</v>
      </c>
      <c r="C35" s="2">
        <v>1</v>
      </c>
      <c r="D35" s="2">
        <v>1</v>
      </c>
      <c r="E35" s="2">
        <v>0</v>
      </c>
      <c r="F35" s="2">
        <v>0</v>
      </c>
      <c r="G35" s="2">
        <v>0</v>
      </c>
      <c r="H35" s="2">
        <v>0</v>
      </c>
      <c r="I35" s="2">
        <v>0</v>
      </c>
      <c r="J35" s="57">
        <v>0</v>
      </c>
      <c r="K35" s="57">
        <v>0</v>
      </c>
    </row>
    <row r="36" spans="1:11" ht="14.5">
      <c r="A36" s="3">
        <v>28</v>
      </c>
      <c r="B36" s="4" t="s">
        <v>95</v>
      </c>
      <c r="C36" s="4">
        <v>30</v>
      </c>
      <c r="D36" s="4">
        <v>0</v>
      </c>
      <c r="E36" s="4">
        <v>0</v>
      </c>
      <c r="F36" s="4">
        <v>0</v>
      </c>
      <c r="G36" s="4">
        <v>0</v>
      </c>
      <c r="H36" s="4">
        <v>0</v>
      </c>
      <c r="I36" s="4">
        <v>0</v>
      </c>
      <c r="J36" s="4">
        <v>0</v>
      </c>
      <c r="K36" s="4">
        <v>1</v>
      </c>
    </row>
    <row r="37" spans="1:11" ht="14.5">
      <c r="A37" s="1">
        <v>29</v>
      </c>
      <c r="B37" s="2" t="s">
        <v>96</v>
      </c>
      <c r="C37" s="2">
        <v>8</v>
      </c>
      <c r="D37" s="2">
        <v>2</v>
      </c>
      <c r="E37" s="2">
        <v>0</v>
      </c>
      <c r="F37" s="2">
        <v>0</v>
      </c>
      <c r="G37" s="2">
        <v>0</v>
      </c>
      <c r="H37" s="2">
        <v>0</v>
      </c>
      <c r="I37" s="2">
        <v>0</v>
      </c>
      <c r="J37" s="57">
        <v>1</v>
      </c>
      <c r="K37" s="57">
        <v>1</v>
      </c>
    </row>
    <row r="38" spans="1:11" ht="14.5">
      <c r="A38" s="3">
        <v>30</v>
      </c>
      <c r="B38" s="4" t="s">
        <v>97</v>
      </c>
      <c r="C38" s="4">
        <v>46</v>
      </c>
      <c r="D38" s="4">
        <v>0</v>
      </c>
      <c r="E38" s="4">
        <v>0</v>
      </c>
      <c r="F38" s="4">
        <v>0</v>
      </c>
      <c r="G38" s="4">
        <v>0</v>
      </c>
      <c r="H38" s="4">
        <v>0</v>
      </c>
      <c r="I38" s="4">
        <v>0</v>
      </c>
      <c r="J38" s="4">
        <v>0</v>
      </c>
      <c r="K38" s="4">
        <v>0</v>
      </c>
    </row>
    <row r="39" spans="1:11" ht="14.5">
      <c r="A39" s="1">
        <v>31</v>
      </c>
      <c r="B39" s="2" t="s">
        <v>98</v>
      </c>
      <c r="C39" s="2">
        <v>16</v>
      </c>
      <c r="D39" s="2">
        <v>0</v>
      </c>
      <c r="E39" s="2">
        <v>0</v>
      </c>
      <c r="F39" s="2">
        <v>0</v>
      </c>
      <c r="G39" s="2">
        <v>0</v>
      </c>
      <c r="H39" s="2">
        <v>0</v>
      </c>
      <c r="I39" s="2">
        <v>0</v>
      </c>
      <c r="J39" s="57">
        <v>1</v>
      </c>
      <c r="K39" s="57">
        <v>1</v>
      </c>
    </row>
    <row r="40" spans="1:11" ht="14.5">
      <c r="A40" s="3">
        <v>32</v>
      </c>
      <c r="B40" s="4" t="s">
        <v>99</v>
      </c>
      <c r="C40" s="4">
        <v>54</v>
      </c>
      <c r="D40" s="4">
        <v>1</v>
      </c>
      <c r="E40" s="4">
        <v>2</v>
      </c>
      <c r="F40" s="4">
        <v>0</v>
      </c>
      <c r="G40" s="4">
        <v>0</v>
      </c>
      <c r="H40" s="4">
        <v>0</v>
      </c>
      <c r="I40" s="4">
        <v>0</v>
      </c>
      <c r="J40" s="4">
        <v>1</v>
      </c>
      <c r="K40" s="4">
        <v>1</v>
      </c>
    </row>
    <row r="41" spans="1:11" ht="14.5">
      <c r="A41" s="1">
        <v>33</v>
      </c>
      <c r="B41" s="2" t="s">
        <v>100</v>
      </c>
      <c r="C41" s="2">
        <v>44</v>
      </c>
      <c r="D41" s="2">
        <v>8</v>
      </c>
      <c r="E41" s="2">
        <v>0</v>
      </c>
      <c r="F41" s="2">
        <v>0</v>
      </c>
      <c r="G41" s="2">
        <v>0</v>
      </c>
      <c r="H41" s="2">
        <v>0</v>
      </c>
      <c r="I41" s="2">
        <v>0</v>
      </c>
      <c r="J41" s="57">
        <v>8</v>
      </c>
      <c r="K41" s="57">
        <v>5</v>
      </c>
    </row>
    <row r="42" spans="1:11" ht="14.5">
      <c r="A42" s="3">
        <v>34</v>
      </c>
      <c r="B42" s="4" t="s">
        <v>101</v>
      </c>
      <c r="C42" s="4">
        <v>71</v>
      </c>
      <c r="D42" s="4">
        <v>0</v>
      </c>
      <c r="E42" s="4">
        <v>0</v>
      </c>
      <c r="F42" s="4">
        <v>0</v>
      </c>
      <c r="G42" s="4">
        <v>0</v>
      </c>
      <c r="H42" s="4">
        <v>0</v>
      </c>
      <c r="I42" s="4">
        <v>0</v>
      </c>
      <c r="J42" s="4">
        <v>4</v>
      </c>
      <c r="K42" s="4">
        <v>4</v>
      </c>
    </row>
    <row r="43" spans="1:11" ht="14.5">
      <c r="A43" s="1">
        <v>35</v>
      </c>
      <c r="B43" s="2" t="s">
        <v>102</v>
      </c>
      <c r="C43" s="2">
        <v>3</v>
      </c>
      <c r="D43" s="2">
        <v>1</v>
      </c>
      <c r="E43" s="2">
        <v>0</v>
      </c>
      <c r="F43" s="2">
        <v>0</v>
      </c>
      <c r="G43" s="2">
        <v>0</v>
      </c>
      <c r="H43" s="2">
        <v>0</v>
      </c>
      <c r="I43" s="2">
        <v>0</v>
      </c>
      <c r="J43" s="2">
        <v>0</v>
      </c>
      <c r="K43" s="57">
        <v>0</v>
      </c>
    </row>
    <row r="44" spans="1:11" ht="14.5">
      <c r="A44" s="268" t="s">
        <v>103</v>
      </c>
      <c r="B44" s="269"/>
      <c r="C44" s="5">
        <f t="shared" ref="C44:K44" si="0">SUM(C9:C43)</f>
        <v>2913</v>
      </c>
      <c r="D44" s="5">
        <f t="shared" si="0"/>
        <v>177</v>
      </c>
      <c r="E44" s="5">
        <f t="shared" si="0"/>
        <v>124</v>
      </c>
      <c r="F44" s="5">
        <f t="shared" si="0"/>
        <v>20</v>
      </c>
      <c r="G44" s="5">
        <f t="shared" si="0"/>
        <v>89</v>
      </c>
      <c r="H44" s="5">
        <f t="shared" si="0"/>
        <v>11</v>
      </c>
      <c r="I44" s="5">
        <f t="shared" si="0"/>
        <v>2</v>
      </c>
      <c r="J44" s="5">
        <f t="shared" si="0"/>
        <v>301</v>
      </c>
      <c r="K44" s="5">
        <f t="shared" si="0"/>
        <v>102</v>
      </c>
    </row>
    <row r="45" spans="1:11" ht="14">
      <c r="A45" t="s">
        <v>164</v>
      </c>
    </row>
    <row r="46" spans="1:11" ht="15" customHeight="1">
      <c r="A46" t="s">
        <v>174</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7"/>
  <sheetViews>
    <sheetView showGridLines="0" workbookViewId="0">
      <selection activeCell="G1" sqref="G1"/>
    </sheetView>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4.4140625" customWidth="1"/>
  </cols>
  <sheetData>
    <row r="1" spans="1:7">
      <c r="A1" s="12" t="s">
        <v>175</v>
      </c>
      <c r="B1" s="7"/>
      <c r="C1" s="8"/>
      <c r="D1" s="8"/>
      <c r="E1" s="8"/>
      <c r="F1" s="9" t="s">
        <v>157</v>
      </c>
      <c r="G1" s="75" t="s">
        <v>52</v>
      </c>
    </row>
    <row r="2" spans="1:7" ht="3" customHeight="1">
      <c r="A2" s="58"/>
      <c r="B2" s="59"/>
      <c r="C2" s="60"/>
      <c r="D2" s="60"/>
      <c r="E2" s="60"/>
      <c r="F2" s="60"/>
      <c r="G2" s="60"/>
    </row>
    <row r="3" spans="1:7">
      <c r="A3" s="7"/>
      <c r="B3" s="7"/>
      <c r="C3" s="8"/>
      <c r="D3" s="8"/>
      <c r="E3" s="8"/>
      <c r="F3" s="8"/>
      <c r="G3" s="8"/>
    </row>
    <row r="4" spans="1:7" ht="23">
      <c r="A4" s="11" t="s">
        <v>24</v>
      </c>
      <c r="B4" s="11"/>
      <c r="C4" s="8"/>
      <c r="D4" s="8"/>
      <c r="E4" s="8"/>
      <c r="F4" s="8"/>
      <c r="G4" s="8"/>
    </row>
    <row r="5" spans="1:7" ht="17.5">
      <c r="A5" s="13"/>
      <c r="B5" s="7"/>
      <c r="C5" s="8"/>
      <c r="D5" s="8"/>
      <c r="E5" s="8"/>
      <c r="F5" s="8"/>
      <c r="G5" s="8"/>
    </row>
    <row r="6" spans="1:7">
      <c r="A6" s="7" t="s">
        <v>176</v>
      </c>
      <c r="B6" s="7"/>
      <c r="C6" s="8"/>
      <c r="D6" s="8"/>
      <c r="E6" s="8"/>
      <c r="F6" s="8"/>
      <c r="G6" s="8"/>
    </row>
    <row r="7" spans="1:7" ht="14.5">
      <c r="A7" s="270" t="s">
        <v>54</v>
      </c>
      <c r="B7" s="272" t="s">
        <v>55</v>
      </c>
      <c r="C7" s="267"/>
      <c r="D7" s="267"/>
      <c r="E7" s="267"/>
      <c r="F7" s="267"/>
      <c r="G7" s="267"/>
    </row>
    <row r="8" spans="1:7" ht="29">
      <c r="A8" s="271"/>
      <c r="B8" s="273"/>
      <c r="C8" s="16" t="s">
        <v>177</v>
      </c>
      <c r="D8" s="16" t="s">
        <v>178</v>
      </c>
      <c r="E8" s="16" t="s">
        <v>179</v>
      </c>
      <c r="F8" s="15" t="s">
        <v>180</v>
      </c>
      <c r="G8" s="16" t="s">
        <v>181</v>
      </c>
    </row>
    <row r="9" spans="1:7" ht="14.5">
      <c r="A9" s="1">
        <v>1</v>
      </c>
      <c r="B9" s="2" t="s">
        <v>68</v>
      </c>
      <c r="C9" s="198">
        <v>34</v>
      </c>
      <c r="D9" s="198">
        <v>35</v>
      </c>
      <c r="E9" s="198">
        <v>36</v>
      </c>
      <c r="F9" s="198">
        <v>35</v>
      </c>
      <c r="G9" s="198">
        <v>3</v>
      </c>
    </row>
    <row r="10" spans="1:7" ht="14.5">
      <c r="A10" s="3">
        <v>2</v>
      </c>
      <c r="B10" s="4" t="s">
        <v>69</v>
      </c>
      <c r="C10" s="199">
        <v>160</v>
      </c>
      <c r="D10" s="199">
        <v>179</v>
      </c>
      <c r="E10" s="199">
        <v>177</v>
      </c>
      <c r="F10" s="199">
        <v>158</v>
      </c>
      <c r="G10" s="199">
        <v>44</v>
      </c>
    </row>
    <row r="11" spans="1:7" ht="14.5">
      <c r="A11" s="1">
        <v>3</v>
      </c>
      <c r="B11" s="2" t="s">
        <v>70</v>
      </c>
      <c r="C11" s="198">
        <v>100</v>
      </c>
      <c r="D11" s="198">
        <v>114</v>
      </c>
      <c r="E11" s="198">
        <v>111</v>
      </c>
      <c r="F11" s="198">
        <v>95</v>
      </c>
      <c r="G11" s="198">
        <v>37</v>
      </c>
    </row>
    <row r="12" spans="1:7" ht="14.5">
      <c r="A12" s="3">
        <v>4</v>
      </c>
      <c r="B12" s="4" t="s">
        <v>71</v>
      </c>
      <c r="C12" s="199">
        <v>8</v>
      </c>
      <c r="D12" s="199">
        <v>9</v>
      </c>
      <c r="E12" s="199">
        <v>9</v>
      </c>
      <c r="F12" s="199">
        <v>7</v>
      </c>
      <c r="G12" s="199">
        <v>5</v>
      </c>
    </row>
    <row r="13" spans="1:7" ht="14.5">
      <c r="A13" s="1">
        <v>5</v>
      </c>
      <c r="B13" s="2" t="s">
        <v>72</v>
      </c>
      <c r="C13" s="198">
        <v>192</v>
      </c>
      <c r="D13" s="198">
        <v>201</v>
      </c>
      <c r="E13" s="198">
        <v>200</v>
      </c>
      <c r="F13" s="198">
        <v>185</v>
      </c>
      <c r="G13" s="198">
        <v>69</v>
      </c>
    </row>
    <row r="14" spans="1:7" ht="14.5">
      <c r="A14" s="3">
        <v>6</v>
      </c>
      <c r="B14" s="4" t="s">
        <v>73</v>
      </c>
      <c r="C14" s="199">
        <v>787</v>
      </c>
      <c r="D14" s="199">
        <v>934</v>
      </c>
      <c r="E14" s="199">
        <v>993</v>
      </c>
      <c r="F14" s="199">
        <v>615</v>
      </c>
      <c r="G14" s="199">
        <v>294</v>
      </c>
    </row>
    <row r="15" spans="1:7" ht="14.5">
      <c r="A15" s="1">
        <v>7</v>
      </c>
      <c r="B15" s="2" t="s">
        <v>74</v>
      </c>
      <c r="C15" s="198">
        <v>0</v>
      </c>
      <c r="D15" s="198">
        <v>0</v>
      </c>
      <c r="E15" s="198">
        <v>0</v>
      </c>
      <c r="F15" s="198">
        <v>0</v>
      </c>
      <c r="G15" s="198">
        <v>0</v>
      </c>
    </row>
    <row r="16" spans="1:7" ht="14.5">
      <c r="A16" s="3">
        <v>8</v>
      </c>
      <c r="B16" s="4" t="s">
        <v>75</v>
      </c>
      <c r="C16" s="199">
        <v>31</v>
      </c>
      <c r="D16" s="199">
        <v>32</v>
      </c>
      <c r="E16" s="199">
        <v>31</v>
      </c>
      <c r="F16" s="199">
        <v>23</v>
      </c>
      <c r="G16" s="199">
        <v>12</v>
      </c>
    </row>
    <row r="17" spans="1:7" ht="14.5">
      <c r="A17" s="1">
        <v>9</v>
      </c>
      <c r="B17" s="2" t="s">
        <v>76</v>
      </c>
      <c r="C17" s="198">
        <v>349</v>
      </c>
      <c r="D17" s="198">
        <v>403</v>
      </c>
      <c r="E17" s="198">
        <v>380</v>
      </c>
      <c r="F17" s="198">
        <v>335</v>
      </c>
      <c r="G17" s="198">
        <v>77</v>
      </c>
    </row>
    <row r="18" spans="1:7" ht="14.5">
      <c r="A18" s="3">
        <v>10</v>
      </c>
      <c r="B18" s="4" t="s">
        <v>77</v>
      </c>
      <c r="C18" s="199">
        <v>343</v>
      </c>
      <c r="D18" s="199">
        <v>397</v>
      </c>
      <c r="E18" s="199">
        <v>387</v>
      </c>
      <c r="F18" s="199">
        <v>327</v>
      </c>
      <c r="G18" s="199">
        <v>80</v>
      </c>
    </row>
    <row r="19" spans="1:7" ht="14.5">
      <c r="A19" s="1">
        <v>11</v>
      </c>
      <c r="B19" s="2" t="s">
        <v>78</v>
      </c>
      <c r="C19" s="198">
        <v>266</v>
      </c>
      <c r="D19" s="198">
        <v>308</v>
      </c>
      <c r="E19" s="198">
        <v>296</v>
      </c>
      <c r="F19" s="198">
        <v>245</v>
      </c>
      <c r="G19" s="198">
        <v>83</v>
      </c>
    </row>
    <row r="20" spans="1:7" ht="14.5">
      <c r="A20" s="3">
        <v>12</v>
      </c>
      <c r="B20" s="4" t="s">
        <v>79</v>
      </c>
      <c r="C20" s="199">
        <v>21</v>
      </c>
      <c r="D20" s="199">
        <v>22</v>
      </c>
      <c r="E20" s="199">
        <v>21</v>
      </c>
      <c r="F20" s="199">
        <v>19</v>
      </c>
      <c r="G20" s="199">
        <v>9</v>
      </c>
    </row>
    <row r="21" spans="1:7" ht="14.5">
      <c r="A21" s="1">
        <v>13</v>
      </c>
      <c r="B21" s="2" t="s">
        <v>80</v>
      </c>
      <c r="C21" s="198">
        <v>48</v>
      </c>
      <c r="D21" s="198">
        <v>51</v>
      </c>
      <c r="E21" s="198">
        <v>49</v>
      </c>
      <c r="F21" s="198">
        <v>47</v>
      </c>
      <c r="G21" s="198">
        <v>17</v>
      </c>
    </row>
    <row r="22" spans="1:7" ht="14.5">
      <c r="A22" s="3">
        <v>14</v>
      </c>
      <c r="B22" s="4" t="s">
        <v>81</v>
      </c>
      <c r="C22" s="199">
        <v>12</v>
      </c>
      <c r="D22" s="199">
        <v>13</v>
      </c>
      <c r="E22" s="199">
        <v>12</v>
      </c>
      <c r="F22" s="199">
        <v>10</v>
      </c>
      <c r="G22" s="199">
        <v>3</v>
      </c>
    </row>
    <row r="23" spans="1:7" ht="14.5">
      <c r="A23" s="1">
        <v>15</v>
      </c>
      <c r="B23" s="2" t="s">
        <v>82</v>
      </c>
      <c r="C23" s="198">
        <v>67</v>
      </c>
      <c r="D23" s="198">
        <v>71</v>
      </c>
      <c r="E23" s="198">
        <v>68</v>
      </c>
      <c r="F23" s="198">
        <v>62</v>
      </c>
      <c r="G23" s="198">
        <v>1</v>
      </c>
    </row>
    <row r="24" spans="1:7" ht="14.5">
      <c r="A24" s="3">
        <v>16</v>
      </c>
      <c r="B24" s="4" t="s">
        <v>83</v>
      </c>
      <c r="C24" s="199">
        <v>25</v>
      </c>
      <c r="D24" s="199">
        <v>25</v>
      </c>
      <c r="E24" s="199">
        <v>25</v>
      </c>
      <c r="F24" s="199">
        <v>25</v>
      </c>
      <c r="G24" s="199">
        <v>4</v>
      </c>
    </row>
    <row r="25" spans="1:7" ht="14.5">
      <c r="A25" s="1">
        <v>17</v>
      </c>
      <c r="B25" s="2" t="s">
        <v>84</v>
      </c>
      <c r="C25" s="198">
        <v>5</v>
      </c>
      <c r="D25" s="198">
        <v>6</v>
      </c>
      <c r="E25" s="198">
        <v>5</v>
      </c>
      <c r="F25" s="198">
        <v>4</v>
      </c>
      <c r="G25" s="198">
        <v>2</v>
      </c>
    </row>
    <row r="26" spans="1:7" ht="14.5">
      <c r="A26" s="3">
        <v>18</v>
      </c>
      <c r="B26" s="4" t="s">
        <v>85</v>
      </c>
      <c r="C26" s="199">
        <v>61</v>
      </c>
      <c r="D26" s="199">
        <v>75</v>
      </c>
      <c r="E26" s="199">
        <v>73</v>
      </c>
      <c r="F26" s="199">
        <v>48</v>
      </c>
      <c r="G26" s="199">
        <v>13</v>
      </c>
    </row>
    <row r="27" spans="1:7" ht="14.5">
      <c r="A27" s="1">
        <v>19</v>
      </c>
      <c r="B27" s="2" t="s">
        <v>86</v>
      </c>
      <c r="C27" s="198">
        <v>28</v>
      </c>
      <c r="D27" s="198">
        <v>31</v>
      </c>
      <c r="E27" s="198">
        <v>27</v>
      </c>
      <c r="F27" s="198">
        <v>18</v>
      </c>
      <c r="G27" s="198">
        <v>9</v>
      </c>
    </row>
    <row r="28" spans="1:7" ht="14.5">
      <c r="A28" s="3">
        <v>20</v>
      </c>
      <c r="B28" s="4" t="s">
        <v>87</v>
      </c>
      <c r="C28" s="199">
        <v>2</v>
      </c>
      <c r="D28" s="199">
        <v>3</v>
      </c>
      <c r="E28" s="199">
        <v>3</v>
      </c>
      <c r="F28" s="199">
        <v>2</v>
      </c>
      <c r="G28" s="199">
        <v>0</v>
      </c>
    </row>
    <row r="29" spans="1:7" ht="14.5">
      <c r="A29" s="1">
        <v>21</v>
      </c>
      <c r="B29" s="2" t="s">
        <v>88</v>
      </c>
      <c r="C29" s="198">
        <v>1</v>
      </c>
      <c r="D29" s="198">
        <v>1</v>
      </c>
      <c r="E29" s="198">
        <v>1</v>
      </c>
      <c r="F29" s="198">
        <v>1</v>
      </c>
      <c r="G29" s="198">
        <v>0</v>
      </c>
    </row>
    <row r="30" spans="1:7" ht="14.5">
      <c r="A30" s="3">
        <v>22</v>
      </c>
      <c r="B30" s="4" t="s">
        <v>89</v>
      </c>
      <c r="C30" s="199">
        <v>63</v>
      </c>
      <c r="D30" s="199">
        <v>68</v>
      </c>
      <c r="E30" s="199">
        <v>60</v>
      </c>
      <c r="F30" s="199">
        <v>59</v>
      </c>
      <c r="G30" s="199">
        <v>5</v>
      </c>
    </row>
    <row r="31" spans="1:7" ht="14.5">
      <c r="A31" s="1">
        <v>23</v>
      </c>
      <c r="B31" s="2" t="s">
        <v>90</v>
      </c>
      <c r="C31" s="198">
        <v>14</v>
      </c>
      <c r="D31" s="198">
        <v>12</v>
      </c>
      <c r="E31" s="198">
        <v>12</v>
      </c>
      <c r="F31" s="198">
        <v>8</v>
      </c>
      <c r="G31" s="198">
        <v>7</v>
      </c>
    </row>
    <row r="32" spans="1:7" ht="14.5">
      <c r="A32" s="3">
        <v>24</v>
      </c>
      <c r="B32" s="4" t="s">
        <v>91</v>
      </c>
      <c r="C32" s="199">
        <v>8</v>
      </c>
      <c r="D32" s="199">
        <v>10</v>
      </c>
      <c r="E32" s="199">
        <v>10</v>
      </c>
      <c r="F32" s="199">
        <v>10</v>
      </c>
      <c r="G32" s="199">
        <v>6</v>
      </c>
    </row>
    <row r="33" spans="1:7" ht="14.5">
      <c r="A33" s="1">
        <v>25</v>
      </c>
      <c r="B33" s="2" t="s">
        <v>92</v>
      </c>
      <c r="C33" s="198">
        <v>1</v>
      </c>
      <c r="D33" s="198">
        <v>3</v>
      </c>
      <c r="E33" s="198">
        <v>2</v>
      </c>
      <c r="F33" s="198">
        <v>2</v>
      </c>
      <c r="G33" s="198">
        <v>0</v>
      </c>
    </row>
    <row r="34" spans="1:7" ht="14.5">
      <c r="A34" s="3">
        <v>26</v>
      </c>
      <c r="B34" s="4" t="s">
        <v>93</v>
      </c>
      <c r="C34" s="199">
        <v>45</v>
      </c>
      <c r="D34" s="199">
        <v>50</v>
      </c>
      <c r="E34" s="199">
        <v>48</v>
      </c>
      <c r="F34" s="199">
        <v>15</v>
      </c>
      <c r="G34" s="199">
        <v>2</v>
      </c>
    </row>
    <row r="35" spans="1:7" ht="14.5">
      <c r="A35" s="1">
        <v>27</v>
      </c>
      <c r="B35" s="2" t="s">
        <v>94</v>
      </c>
      <c r="C35" s="198">
        <v>2</v>
      </c>
      <c r="D35" s="198">
        <v>2</v>
      </c>
      <c r="E35" s="198">
        <v>2</v>
      </c>
      <c r="F35" s="198">
        <v>2</v>
      </c>
      <c r="G35" s="198">
        <v>0</v>
      </c>
    </row>
    <row r="36" spans="1:7" ht="14.5">
      <c r="A36" s="3">
        <v>28</v>
      </c>
      <c r="B36" s="4" t="s">
        <v>95</v>
      </c>
      <c r="C36" s="199">
        <v>26</v>
      </c>
      <c r="D36" s="199">
        <v>30</v>
      </c>
      <c r="E36" s="199">
        <v>27</v>
      </c>
      <c r="F36" s="199">
        <v>21</v>
      </c>
      <c r="G36" s="199">
        <v>5</v>
      </c>
    </row>
    <row r="37" spans="1:7" ht="14.5">
      <c r="A37" s="1">
        <v>29</v>
      </c>
      <c r="B37" s="2" t="s">
        <v>96</v>
      </c>
      <c r="C37" s="198">
        <v>9</v>
      </c>
      <c r="D37" s="198">
        <v>12</v>
      </c>
      <c r="E37" s="198">
        <v>12</v>
      </c>
      <c r="F37" s="198">
        <v>10</v>
      </c>
      <c r="G37" s="198">
        <v>4</v>
      </c>
    </row>
    <row r="38" spans="1:7" ht="14.5">
      <c r="A38" s="3">
        <v>30</v>
      </c>
      <c r="B38" s="4" t="s">
        <v>97</v>
      </c>
      <c r="C38" s="199">
        <v>43</v>
      </c>
      <c r="D38" s="199">
        <v>45</v>
      </c>
      <c r="E38" s="199">
        <v>43</v>
      </c>
      <c r="F38" s="199">
        <v>42</v>
      </c>
      <c r="G38" s="199">
        <v>39</v>
      </c>
    </row>
    <row r="39" spans="1:7" ht="14.5">
      <c r="A39" s="1">
        <v>31</v>
      </c>
      <c r="B39" s="2" t="s">
        <v>98</v>
      </c>
      <c r="C39" s="198">
        <v>17</v>
      </c>
      <c r="D39" s="198">
        <v>18</v>
      </c>
      <c r="E39" s="198">
        <v>18</v>
      </c>
      <c r="F39" s="198">
        <v>15</v>
      </c>
      <c r="G39" s="198">
        <v>6</v>
      </c>
    </row>
    <row r="40" spans="1:7" ht="14.5">
      <c r="A40" s="3">
        <v>32</v>
      </c>
      <c r="B40" s="4" t="s">
        <v>99</v>
      </c>
      <c r="C40" s="199">
        <v>51</v>
      </c>
      <c r="D40" s="199">
        <v>55</v>
      </c>
      <c r="E40" s="199">
        <v>53</v>
      </c>
      <c r="F40" s="199">
        <v>47</v>
      </c>
      <c r="G40" s="199">
        <v>11</v>
      </c>
    </row>
    <row r="41" spans="1:7" ht="14.5">
      <c r="A41" s="1">
        <v>33</v>
      </c>
      <c r="B41" s="2" t="s">
        <v>100</v>
      </c>
      <c r="C41" s="198">
        <v>59</v>
      </c>
      <c r="D41" s="198">
        <v>63</v>
      </c>
      <c r="E41" s="198">
        <v>59</v>
      </c>
      <c r="F41" s="198">
        <v>56</v>
      </c>
      <c r="G41" s="198">
        <v>26</v>
      </c>
    </row>
    <row r="42" spans="1:7" ht="14.5">
      <c r="A42" s="3">
        <v>34</v>
      </c>
      <c r="B42" s="4" t="s">
        <v>101</v>
      </c>
      <c r="C42" s="199">
        <v>58</v>
      </c>
      <c r="D42" s="199">
        <v>73</v>
      </c>
      <c r="E42" s="199">
        <v>68</v>
      </c>
      <c r="F42" s="199">
        <v>56</v>
      </c>
      <c r="G42" s="199">
        <v>17</v>
      </c>
    </row>
    <row r="43" spans="1:7" ht="14.5">
      <c r="A43" s="1">
        <v>35</v>
      </c>
      <c r="B43" s="2" t="s">
        <v>102</v>
      </c>
      <c r="C43" s="198">
        <v>1</v>
      </c>
      <c r="D43" s="198">
        <v>4</v>
      </c>
      <c r="E43" s="198">
        <v>4</v>
      </c>
      <c r="F43" s="198">
        <v>2</v>
      </c>
      <c r="G43" s="198">
        <v>4</v>
      </c>
    </row>
    <row r="44" spans="1:7" ht="14.5">
      <c r="A44" s="268" t="s">
        <v>103</v>
      </c>
      <c r="B44" s="269"/>
      <c r="C44" s="5">
        <f>SUM(C9:C43)</f>
        <v>2937</v>
      </c>
      <c r="D44" s="5">
        <f t="shared" ref="D44:G44" si="0">SUM(D9:D43)</f>
        <v>3355</v>
      </c>
      <c r="E44" s="5">
        <f t="shared" si="0"/>
        <v>3322</v>
      </c>
      <c r="F44" s="5">
        <f t="shared" si="0"/>
        <v>2606</v>
      </c>
      <c r="G44" s="5">
        <f t="shared" si="0"/>
        <v>894</v>
      </c>
    </row>
    <row r="45" spans="1:7">
      <c r="A45" t="s">
        <v>164</v>
      </c>
    </row>
    <row r="46" spans="1:7">
      <c r="A46" s="49" t="s">
        <v>182</v>
      </c>
    </row>
    <row r="47" spans="1:7">
      <c r="A47" t="s">
        <v>171</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6"/>
  <sheetViews>
    <sheetView showGridLines="0" topLeftCell="J1" zoomScale="95" workbookViewId="0">
      <selection activeCell="N1" sqref="N1"/>
    </sheetView>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183</v>
      </c>
      <c r="B1" s="7"/>
      <c r="C1" s="8"/>
      <c r="D1" s="8"/>
      <c r="E1" s="8"/>
      <c r="F1" s="8"/>
      <c r="G1" s="8"/>
      <c r="H1" s="8"/>
      <c r="I1" s="8"/>
      <c r="J1" s="8"/>
      <c r="K1" s="8"/>
      <c r="L1" s="8"/>
      <c r="M1" s="9" t="s">
        <v>157</v>
      </c>
      <c r="N1" s="75" t="s">
        <v>52</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
      <c r="A4" s="11" t="s">
        <v>26</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158</v>
      </c>
      <c r="B6" s="7"/>
      <c r="C6" s="8"/>
      <c r="D6" s="8"/>
      <c r="E6" s="8"/>
      <c r="F6" s="8"/>
      <c r="G6" s="8"/>
      <c r="H6" s="8"/>
      <c r="I6" s="8"/>
      <c r="J6" s="8"/>
      <c r="K6" s="8"/>
      <c r="L6" s="8"/>
      <c r="M6" s="8"/>
      <c r="N6" s="8"/>
    </row>
    <row r="7" spans="1:14" ht="14.5" customHeight="1">
      <c r="A7" s="270" t="s">
        <v>54</v>
      </c>
      <c r="B7" s="272" t="s">
        <v>55</v>
      </c>
      <c r="C7" s="267" t="s">
        <v>184</v>
      </c>
      <c r="D7" s="267"/>
      <c r="E7" s="267"/>
      <c r="F7" s="267"/>
      <c r="G7" s="267"/>
      <c r="H7" s="267"/>
      <c r="I7" s="267"/>
      <c r="J7" s="267"/>
      <c r="K7" s="267"/>
      <c r="L7" s="267"/>
      <c r="M7" s="267"/>
      <c r="N7" s="267"/>
    </row>
    <row r="8" spans="1:14" ht="14.5" customHeight="1">
      <c r="A8" s="271"/>
      <c r="B8" s="273"/>
      <c r="C8" s="72" t="s">
        <v>185</v>
      </c>
      <c r="D8" s="72" t="s">
        <v>186</v>
      </c>
      <c r="E8" s="72" t="s">
        <v>187</v>
      </c>
      <c r="F8" s="72" t="s">
        <v>188</v>
      </c>
      <c r="G8" s="72" t="s">
        <v>189</v>
      </c>
      <c r="H8" s="72" t="s">
        <v>190</v>
      </c>
      <c r="I8" s="72" t="s">
        <v>191</v>
      </c>
      <c r="J8" s="72" t="s">
        <v>192</v>
      </c>
      <c r="K8" s="72" t="s">
        <v>193</v>
      </c>
      <c r="L8" s="72" t="s">
        <v>194</v>
      </c>
      <c r="M8" s="72" t="s">
        <v>195</v>
      </c>
      <c r="N8" s="72" t="s">
        <v>196</v>
      </c>
    </row>
    <row r="9" spans="1:14" ht="14.5">
      <c r="A9" s="1">
        <v>1</v>
      </c>
      <c r="B9" s="2" t="s">
        <v>68</v>
      </c>
      <c r="C9" s="198">
        <v>19</v>
      </c>
      <c r="D9" s="198">
        <v>11</v>
      </c>
      <c r="E9" s="198">
        <v>2</v>
      </c>
      <c r="F9" s="198">
        <v>0</v>
      </c>
      <c r="G9" s="198">
        <v>0</v>
      </c>
      <c r="H9" s="198">
        <v>0</v>
      </c>
      <c r="I9" s="198">
        <v>0</v>
      </c>
      <c r="J9" s="198">
        <v>0</v>
      </c>
      <c r="K9" s="198">
        <v>0</v>
      </c>
      <c r="L9" s="198">
        <v>0</v>
      </c>
      <c r="M9" s="198">
        <v>0</v>
      </c>
      <c r="N9" s="198">
        <v>4</v>
      </c>
    </row>
    <row r="10" spans="1:14" ht="14.5">
      <c r="A10" s="3">
        <v>2</v>
      </c>
      <c r="B10" s="4" t="s">
        <v>69</v>
      </c>
      <c r="C10" s="199">
        <v>48</v>
      </c>
      <c r="D10" s="199">
        <v>133</v>
      </c>
      <c r="E10" s="199">
        <v>1</v>
      </c>
      <c r="F10" s="199">
        <v>0</v>
      </c>
      <c r="G10" s="199">
        <v>2</v>
      </c>
      <c r="H10" s="199">
        <v>0</v>
      </c>
      <c r="I10" s="199">
        <v>0</v>
      </c>
      <c r="J10" s="199">
        <v>0</v>
      </c>
      <c r="K10" s="199">
        <v>3</v>
      </c>
      <c r="L10" s="199">
        <v>1</v>
      </c>
      <c r="M10" s="199">
        <v>1</v>
      </c>
      <c r="N10" s="199">
        <v>0</v>
      </c>
    </row>
    <row r="11" spans="1:14" ht="14.5">
      <c r="A11" s="1">
        <v>3</v>
      </c>
      <c r="B11" s="2" t="s">
        <v>70</v>
      </c>
      <c r="C11" s="198">
        <v>28</v>
      </c>
      <c r="D11" s="198">
        <v>46</v>
      </c>
      <c r="E11" s="198">
        <v>7</v>
      </c>
      <c r="F11" s="198">
        <v>0</v>
      </c>
      <c r="G11" s="198">
        <v>13</v>
      </c>
      <c r="H11" s="198">
        <v>1</v>
      </c>
      <c r="I11" s="198">
        <v>2</v>
      </c>
      <c r="J11" s="198">
        <v>1</v>
      </c>
      <c r="K11" s="198">
        <v>15</v>
      </c>
      <c r="L11" s="198">
        <v>2</v>
      </c>
      <c r="M11" s="198">
        <v>1</v>
      </c>
      <c r="N11" s="198">
        <v>6</v>
      </c>
    </row>
    <row r="12" spans="1:14" ht="14.5">
      <c r="A12" s="3">
        <v>4</v>
      </c>
      <c r="B12" s="4" t="s">
        <v>71</v>
      </c>
      <c r="C12" s="199">
        <v>1</v>
      </c>
      <c r="D12" s="199">
        <v>5</v>
      </c>
      <c r="E12" s="199">
        <v>0</v>
      </c>
      <c r="F12" s="199">
        <v>0</v>
      </c>
      <c r="G12" s="199">
        <v>0</v>
      </c>
      <c r="H12" s="199">
        <v>0</v>
      </c>
      <c r="I12" s="199">
        <v>2</v>
      </c>
      <c r="J12" s="199">
        <v>0</v>
      </c>
      <c r="K12" s="199">
        <v>1</v>
      </c>
      <c r="L12" s="199">
        <v>0</v>
      </c>
      <c r="M12" s="199">
        <v>0</v>
      </c>
      <c r="N12" s="199">
        <v>0</v>
      </c>
    </row>
    <row r="13" spans="1:14" ht="14.5">
      <c r="A13" s="1">
        <v>5</v>
      </c>
      <c r="B13" s="2" t="s">
        <v>72</v>
      </c>
      <c r="C13" s="198">
        <v>93</v>
      </c>
      <c r="D13" s="198">
        <v>85</v>
      </c>
      <c r="E13" s="198">
        <v>4</v>
      </c>
      <c r="F13" s="198">
        <v>0</v>
      </c>
      <c r="G13" s="198">
        <v>5</v>
      </c>
      <c r="H13" s="198">
        <v>5</v>
      </c>
      <c r="I13" s="198">
        <v>4</v>
      </c>
      <c r="J13" s="198">
        <v>0</v>
      </c>
      <c r="K13" s="198">
        <v>3</v>
      </c>
      <c r="L13" s="198">
        <v>3</v>
      </c>
      <c r="M13" s="198">
        <v>0</v>
      </c>
      <c r="N13" s="198">
        <v>3</v>
      </c>
    </row>
    <row r="14" spans="1:14" ht="14.5">
      <c r="A14" s="3">
        <v>6</v>
      </c>
      <c r="B14" s="4" t="s">
        <v>73</v>
      </c>
      <c r="C14" s="199">
        <v>403</v>
      </c>
      <c r="D14" s="199">
        <v>68</v>
      </c>
      <c r="E14" s="199">
        <v>99</v>
      </c>
      <c r="F14" s="199">
        <v>27</v>
      </c>
      <c r="G14" s="199">
        <v>150</v>
      </c>
      <c r="H14" s="199">
        <v>29</v>
      </c>
      <c r="I14" s="199">
        <v>53</v>
      </c>
      <c r="J14" s="199">
        <v>11</v>
      </c>
      <c r="K14" s="199">
        <v>146</v>
      </c>
      <c r="L14" s="199">
        <v>22</v>
      </c>
      <c r="M14" s="199">
        <v>4</v>
      </c>
      <c r="N14" s="199">
        <v>126</v>
      </c>
    </row>
    <row r="15" spans="1:14" ht="14.5">
      <c r="A15" s="1">
        <v>7</v>
      </c>
      <c r="B15" s="2" t="s">
        <v>74</v>
      </c>
      <c r="C15" s="198">
        <v>0</v>
      </c>
      <c r="D15" s="198">
        <v>0</v>
      </c>
      <c r="E15" s="198">
        <v>0</v>
      </c>
      <c r="F15" s="198">
        <v>0</v>
      </c>
      <c r="G15" s="198">
        <v>0</v>
      </c>
      <c r="H15" s="198">
        <v>0</v>
      </c>
      <c r="I15" s="198">
        <v>0</v>
      </c>
      <c r="J15" s="198">
        <v>0</v>
      </c>
      <c r="K15" s="198">
        <v>0</v>
      </c>
      <c r="L15" s="198">
        <v>0</v>
      </c>
      <c r="M15" s="198">
        <v>0</v>
      </c>
      <c r="N15" s="198">
        <v>0</v>
      </c>
    </row>
    <row r="16" spans="1:14" ht="14.5">
      <c r="A16" s="3">
        <v>8</v>
      </c>
      <c r="B16" s="4" t="s">
        <v>75</v>
      </c>
      <c r="C16" s="199">
        <v>10</v>
      </c>
      <c r="D16" s="199">
        <v>23</v>
      </c>
      <c r="E16" s="199">
        <v>2</v>
      </c>
      <c r="F16" s="199">
        <v>0</v>
      </c>
      <c r="G16" s="199">
        <v>0</v>
      </c>
      <c r="H16" s="199">
        <v>0</v>
      </c>
      <c r="I16" s="199">
        <v>0</v>
      </c>
      <c r="J16" s="199">
        <v>0</v>
      </c>
      <c r="K16" s="199">
        <v>0</v>
      </c>
      <c r="L16" s="199">
        <v>0</v>
      </c>
      <c r="M16" s="199">
        <v>0</v>
      </c>
      <c r="N16" s="199">
        <v>0</v>
      </c>
    </row>
    <row r="17" spans="1:14" ht="14.5">
      <c r="A17" s="1">
        <v>9</v>
      </c>
      <c r="B17" s="2" t="s">
        <v>76</v>
      </c>
      <c r="C17" s="198">
        <v>113</v>
      </c>
      <c r="D17" s="198">
        <v>201</v>
      </c>
      <c r="E17" s="198">
        <v>18</v>
      </c>
      <c r="F17" s="198">
        <v>5</v>
      </c>
      <c r="G17" s="198">
        <v>19</v>
      </c>
      <c r="H17" s="198">
        <v>15</v>
      </c>
      <c r="I17" s="198">
        <v>8</v>
      </c>
      <c r="J17" s="198">
        <v>3</v>
      </c>
      <c r="K17" s="198">
        <v>18</v>
      </c>
      <c r="L17" s="198">
        <v>4</v>
      </c>
      <c r="M17" s="198">
        <v>9</v>
      </c>
      <c r="N17" s="198">
        <v>12</v>
      </c>
    </row>
    <row r="18" spans="1:14" ht="14.5">
      <c r="A18" s="3">
        <v>10</v>
      </c>
      <c r="B18" s="4" t="s">
        <v>77</v>
      </c>
      <c r="C18" s="199">
        <v>23</v>
      </c>
      <c r="D18" s="199">
        <v>362</v>
      </c>
      <c r="E18" s="199">
        <v>4</v>
      </c>
      <c r="F18" s="199">
        <v>2</v>
      </c>
      <c r="G18" s="199">
        <v>4</v>
      </c>
      <c r="H18" s="199">
        <v>3</v>
      </c>
      <c r="I18" s="199">
        <v>3</v>
      </c>
      <c r="J18" s="199">
        <v>0</v>
      </c>
      <c r="K18" s="199">
        <v>7</v>
      </c>
      <c r="L18" s="199">
        <v>2</v>
      </c>
      <c r="M18" s="199">
        <v>4</v>
      </c>
      <c r="N18" s="199">
        <v>4</v>
      </c>
    </row>
    <row r="19" spans="1:14" ht="14.5">
      <c r="A19" s="1">
        <v>11</v>
      </c>
      <c r="B19" s="2" t="s">
        <v>78</v>
      </c>
      <c r="C19" s="198">
        <v>33</v>
      </c>
      <c r="D19" s="198">
        <v>241</v>
      </c>
      <c r="E19" s="198">
        <v>10</v>
      </c>
      <c r="F19" s="198">
        <v>2</v>
      </c>
      <c r="G19" s="198">
        <v>5</v>
      </c>
      <c r="H19" s="198">
        <v>4</v>
      </c>
      <c r="I19" s="198">
        <v>12</v>
      </c>
      <c r="J19" s="198">
        <v>0</v>
      </c>
      <c r="K19" s="198">
        <v>4</v>
      </c>
      <c r="L19" s="198">
        <v>2</v>
      </c>
      <c r="M19" s="198">
        <v>5</v>
      </c>
      <c r="N19" s="198">
        <v>12</v>
      </c>
    </row>
    <row r="20" spans="1:14" ht="14.5">
      <c r="A20" s="3">
        <v>12</v>
      </c>
      <c r="B20" s="4" t="s">
        <v>79</v>
      </c>
      <c r="C20" s="199">
        <v>3</v>
      </c>
      <c r="D20" s="199">
        <v>13</v>
      </c>
      <c r="E20" s="199">
        <v>0</v>
      </c>
      <c r="F20" s="199">
        <v>0</v>
      </c>
      <c r="G20" s="199">
        <v>0</v>
      </c>
      <c r="H20" s="199">
        <v>0</v>
      </c>
      <c r="I20" s="199">
        <v>4</v>
      </c>
      <c r="J20" s="199">
        <v>0</v>
      </c>
      <c r="K20" s="199">
        <v>1</v>
      </c>
      <c r="L20" s="199">
        <v>1</v>
      </c>
      <c r="M20" s="199">
        <v>1</v>
      </c>
      <c r="N20" s="199">
        <v>0</v>
      </c>
    </row>
    <row r="21" spans="1:14" ht="14.5">
      <c r="A21" s="1">
        <v>13</v>
      </c>
      <c r="B21" s="2" t="s">
        <v>80</v>
      </c>
      <c r="C21" s="198">
        <v>10</v>
      </c>
      <c r="D21" s="198">
        <v>38</v>
      </c>
      <c r="E21" s="198">
        <v>0</v>
      </c>
      <c r="F21" s="198">
        <v>0</v>
      </c>
      <c r="G21" s="198">
        <v>2</v>
      </c>
      <c r="H21" s="198">
        <v>0</v>
      </c>
      <c r="I21" s="198">
        <v>1</v>
      </c>
      <c r="J21" s="198">
        <v>0</v>
      </c>
      <c r="K21" s="198">
        <v>2</v>
      </c>
      <c r="L21" s="198">
        <v>1</v>
      </c>
      <c r="M21" s="198">
        <v>1</v>
      </c>
      <c r="N21" s="198">
        <v>0</v>
      </c>
    </row>
    <row r="22" spans="1:14" ht="14.5">
      <c r="A22" s="3">
        <v>14</v>
      </c>
      <c r="B22" s="4" t="s">
        <v>81</v>
      </c>
      <c r="C22" s="199">
        <v>2</v>
      </c>
      <c r="D22" s="199">
        <v>9</v>
      </c>
      <c r="E22" s="199">
        <v>0</v>
      </c>
      <c r="F22" s="199">
        <v>0</v>
      </c>
      <c r="G22" s="199">
        <v>0</v>
      </c>
      <c r="H22" s="199">
        <v>1</v>
      </c>
      <c r="I22" s="199">
        <v>1</v>
      </c>
      <c r="J22" s="199">
        <v>0</v>
      </c>
      <c r="K22" s="199">
        <v>1</v>
      </c>
      <c r="L22" s="199">
        <v>0</v>
      </c>
      <c r="M22" s="199">
        <v>0</v>
      </c>
      <c r="N22" s="199">
        <v>0</v>
      </c>
    </row>
    <row r="23" spans="1:14" ht="14.5">
      <c r="A23" s="1">
        <v>15</v>
      </c>
      <c r="B23" s="2" t="s">
        <v>82</v>
      </c>
      <c r="C23" s="198">
        <v>51</v>
      </c>
      <c r="D23" s="198">
        <v>11</v>
      </c>
      <c r="E23" s="198">
        <v>7</v>
      </c>
      <c r="F23" s="198">
        <v>0</v>
      </c>
      <c r="G23" s="198">
        <v>0</v>
      </c>
      <c r="H23" s="198">
        <v>0</v>
      </c>
      <c r="I23" s="198">
        <v>0</v>
      </c>
      <c r="J23" s="198">
        <v>0</v>
      </c>
      <c r="K23" s="198">
        <v>0</v>
      </c>
      <c r="L23" s="198">
        <v>1</v>
      </c>
      <c r="M23" s="198">
        <v>1</v>
      </c>
      <c r="N23" s="198">
        <v>0</v>
      </c>
    </row>
    <row r="24" spans="1:14" ht="14.5">
      <c r="A24" s="3">
        <v>16</v>
      </c>
      <c r="B24" s="4" t="s">
        <v>83</v>
      </c>
      <c r="C24" s="199">
        <v>21</v>
      </c>
      <c r="D24" s="199">
        <v>2</v>
      </c>
      <c r="E24" s="199">
        <v>1</v>
      </c>
      <c r="F24" s="199">
        <v>0</v>
      </c>
      <c r="G24" s="199">
        <v>0</v>
      </c>
      <c r="H24" s="199">
        <v>0</v>
      </c>
      <c r="I24" s="199">
        <v>1</v>
      </c>
      <c r="J24" s="199">
        <v>0</v>
      </c>
      <c r="K24" s="199">
        <v>0</v>
      </c>
      <c r="L24" s="199">
        <v>0</v>
      </c>
      <c r="M24" s="199">
        <v>0</v>
      </c>
      <c r="N24" s="199">
        <v>0</v>
      </c>
    </row>
    <row r="25" spans="1:14" ht="14.5">
      <c r="A25" s="1">
        <v>17</v>
      </c>
      <c r="B25" s="2" t="s">
        <v>84</v>
      </c>
      <c r="C25" s="198">
        <v>1</v>
      </c>
      <c r="D25" s="198">
        <v>5</v>
      </c>
      <c r="E25" s="198">
        <v>0</v>
      </c>
      <c r="F25" s="198">
        <v>0</v>
      </c>
      <c r="G25" s="198">
        <v>0</v>
      </c>
      <c r="H25" s="198">
        <v>0</v>
      </c>
      <c r="I25" s="198">
        <v>1</v>
      </c>
      <c r="J25" s="198">
        <v>0</v>
      </c>
      <c r="K25" s="198">
        <v>0</v>
      </c>
      <c r="L25" s="198">
        <v>0</v>
      </c>
      <c r="M25" s="198">
        <v>0</v>
      </c>
      <c r="N25" s="198">
        <v>0</v>
      </c>
    </row>
    <row r="26" spans="1:14" ht="14.5">
      <c r="A26" s="3">
        <v>18</v>
      </c>
      <c r="B26" s="4" t="s">
        <v>85</v>
      </c>
      <c r="C26" s="199">
        <v>9</v>
      </c>
      <c r="D26" s="199">
        <v>56</v>
      </c>
      <c r="E26" s="199">
        <v>0</v>
      </c>
      <c r="F26" s="199">
        <v>0</v>
      </c>
      <c r="G26" s="199">
        <v>1</v>
      </c>
      <c r="H26" s="199">
        <v>9</v>
      </c>
      <c r="I26" s="199">
        <v>4</v>
      </c>
      <c r="J26" s="199">
        <v>0</v>
      </c>
      <c r="K26" s="199">
        <v>1</v>
      </c>
      <c r="L26" s="199">
        <v>0</v>
      </c>
      <c r="M26" s="199">
        <v>0</v>
      </c>
      <c r="N26" s="199">
        <v>0</v>
      </c>
    </row>
    <row r="27" spans="1:14" ht="14.5">
      <c r="A27" s="1">
        <v>19</v>
      </c>
      <c r="B27" s="2" t="s">
        <v>86</v>
      </c>
      <c r="C27" s="198">
        <v>12</v>
      </c>
      <c r="D27" s="198">
        <v>14</v>
      </c>
      <c r="E27" s="198">
        <v>0</v>
      </c>
      <c r="F27" s="198">
        <v>0</v>
      </c>
      <c r="G27" s="198">
        <v>0</v>
      </c>
      <c r="H27" s="198">
        <v>0</v>
      </c>
      <c r="I27" s="198">
        <v>6</v>
      </c>
      <c r="J27" s="198">
        <v>0</v>
      </c>
      <c r="K27" s="198">
        <v>0</v>
      </c>
      <c r="L27" s="198">
        <v>1</v>
      </c>
      <c r="M27" s="198">
        <v>0</v>
      </c>
      <c r="N27" s="198">
        <v>0</v>
      </c>
    </row>
    <row r="28" spans="1:14" ht="14.5">
      <c r="A28" s="3">
        <v>20</v>
      </c>
      <c r="B28" s="4" t="s">
        <v>87</v>
      </c>
      <c r="C28" s="199">
        <v>1</v>
      </c>
      <c r="D28" s="199">
        <v>1</v>
      </c>
      <c r="E28" s="199">
        <v>0</v>
      </c>
      <c r="F28" s="199">
        <v>0</v>
      </c>
      <c r="G28" s="199">
        <v>0</v>
      </c>
      <c r="H28" s="199">
        <v>0</v>
      </c>
      <c r="I28" s="199">
        <v>0</v>
      </c>
      <c r="J28" s="199">
        <v>0</v>
      </c>
      <c r="K28" s="199">
        <v>1</v>
      </c>
      <c r="L28" s="199">
        <v>0</v>
      </c>
      <c r="M28" s="199">
        <v>0</v>
      </c>
      <c r="N28" s="199">
        <v>0</v>
      </c>
    </row>
    <row r="29" spans="1:14" ht="14.5">
      <c r="A29" s="1">
        <v>21</v>
      </c>
      <c r="B29" s="2" t="s">
        <v>88</v>
      </c>
      <c r="C29" s="198">
        <v>0</v>
      </c>
      <c r="D29" s="198">
        <v>1</v>
      </c>
      <c r="E29" s="198">
        <v>0</v>
      </c>
      <c r="F29" s="198">
        <v>0</v>
      </c>
      <c r="G29" s="198">
        <v>0</v>
      </c>
      <c r="H29" s="198">
        <v>0</v>
      </c>
      <c r="I29" s="198">
        <v>0</v>
      </c>
      <c r="J29" s="198">
        <v>0</v>
      </c>
      <c r="K29" s="198">
        <v>0</v>
      </c>
      <c r="L29" s="198">
        <v>0</v>
      </c>
      <c r="M29" s="198">
        <v>0</v>
      </c>
      <c r="N29" s="198">
        <v>0</v>
      </c>
    </row>
    <row r="30" spans="1:14" ht="14.5">
      <c r="A30" s="3">
        <v>22</v>
      </c>
      <c r="B30" s="4" t="s">
        <v>89</v>
      </c>
      <c r="C30" s="199">
        <v>17</v>
      </c>
      <c r="D30" s="199">
        <v>42</v>
      </c>
      <c r="E30" s="199">
        <v>0</v>
      </c>
      <c r="F30" s="199">
        <v>0</v>
      </c>
      <c r="G30" s="199">
        <v>0</v>
      </c>
      <c r="H30" s="199">
        <v>6</v>
      </c>
      <c r="I30" s="199">
        <v>0</v>
      </c>
      <c r="J30" s="199">
        <v>0</v>
      </c>
      <c r="K30" s="199">
        <v>0</v>
      </c>
      <c r="L30" s="199">
        <v>2</v>
      </c>
      <c r="M30" s="199">
        <v>1</v>
      </c>
      <c r="N30" s="199">
        <v>0</v>
      </c>
    </row>
    <row r="31" spans="1:14" ht="14.5">
      <c r="A31" s="1">
        <v>23</v>
      </c>
      <c r="B31" s="2" t="s">
        <v>90</v>
      </c>
      <c r="C31" s="198">
        <v>3</v>
      </c>
      <c r="D31" s="198">
        <v>7</v>
      </c>
      <c r="E31" s="198">
        <v>0</v>
      </c>
      <c r="F31" s="198">
        <v>0</v>
      </c>
      <c r="G31" s="198">
        <v>0</v>
      </c>
      <c r="H31" s="198">
        <v>1</v>
      </c>
      <c r="I31" s="198">
        <v>2</v>
      </c>
      <c r="J31" s="198">
        <v>0</v>
      </c>
      <c r="K31" s="198">
        <v>0</v>
      </c>
      <c r="L31" s="198">
        <v>1</v>
      </c>
      <c r="M31" s="198">
        <v>0</v>
      </c>
      <c r="N31" s="198">
        <v>0</v>
      </c>
    </row>
    <row r="32" spans="1:14" ht="14.5">
      <c r="A32" s="3">
        <v>24</v>
      </c>
      <c r="B32" s="4" t="s">
        <v>91</v>
      </c>
      <c r="C32" s="199">
        <v>5</v>
      </c>
      <c r="D32" s="199">
        <v>5</v>
      </c>
      <c r="E32" s="199">
        <v>0</v>
      </c>
      <c r="F32" s="199">
        <v>0</v>
      </c>
      <c r="G32" s="199">
        <v>0</v>
      </c>
      <c r="H32" s="199">
        <v>0</v>
      </c>
      <c r="I32" s="199">
        <v>0</v>
      </c>
      <c r="J32" s="199">
        <v>0</v>
      </c>
      <c r="K32" s="199">
        <v>0</v>
      </c>
      <c r="L32" s="199">
        <v>0</v>
      </c>
      <c r="M32" s="199">
        <v>0</v>
      </c>
      <c r="N32" s="199">
        <v>0</v>
      </c>
    </row>
    <row r="33" spans="1:14" ht="14.5">
      <c r="A33" s="1">
        <v>25</v>
      </c>
      <c r="B33" s="2" t="s">
        <v>92</v>
      </c>
      <c r="C33" s="198">
        <v>0</v>
      </c>
      <c r="D33" s="198">
        <v>3</v>
      </c>
      <c r="E33" s="198">
        <v>0</v>
      </c>
      <c r="F33" s="198">
        <v>0</v>
      </c>
      <c r="G33" s="198">
        <v>0</v>
      </c>
      <c r="H33" s="198">
        <v>0</v>
      </c>
      <c r="I33" s="198">
        <v>0</v>
      </c>
      <c r="J33" s="198">
        <v>0</v>
      </c>
      <c r="K33" s="198">
        <v>0</v>
      </c>
      <c r="L33" s="198">
        <v>0</v>
      </c>
      <c r="M33" s="198">
        <v>0</v>
      </c>
      <c r="N33" s="198">
        <v>0</v>
      </c>
    </row>
    <row r="34" spans="1:14" ht="14.5">
      <c r="A34" s="3">
        <v>26</v>
      </c>
      <c r="B34" s="4" t="s">
        <v>93</v>
      </c>
      <c r="C34" s="199">
        <v>29</v>
      </c>
      <c r="D34" s="199">
        <v>16</v>
      </c>
      <c r="E34" s="199">
        <v>0</v>
      </c>
      <c r="F34" s="199">
        <v>0</v>
      </c>
      <c r="G34" s="199">
        <v>2</v>
      </c>
      <c r="H34" s="199">
        <v>1</v>
      </c>
      <c r="I34" s="199">
        <v>0</v>
      </c>
      <c r="J34" s="199">
        <v>0</v>
      </c>
      <c r="K34" s="199">
        <v>3</v>
      </c>
      <c r="L34" s="199">
        <v>0</v>
      </c>
      <c r="M34" s="199">
        <v>0</v>
      </c>
      <c r="N34" s="199">
        <v>0</v>
      </c>
    </row>
    <row r="35" spans="1:14" ht="14.5">
      <c r="A35" s="1">
        <v>27</v>
      </c>
      <c r="B35" s="2" t="s">
        <v>94</v>
      </c>
      <c r="C35" s="198">
        <v>0</v>
      </c>
      <c r="D35" s="198">
        <v>1</v>
      </c>
      <c r="E35" s="198">
        <v>0</v>
      </c>
      <c r="F35" s="198">
        <v>0</v>
      </c>
      <c r="G35" s="198">
        <v>0</v>
      </c>
      <c r="H35" s="198">
        <v>0</v>
      </c>
      <c r="I35" s="198">
        <v>0</v>
      </c>
      <c r="J35" s="198">
        <v>0</v>
      </c>
      <c r="K35" s="198">
        <v>1</v>
      </c>
      <c r="L35" s="198">
        <v>0</v>
      </c>
      <c r="M35" s="198">
        <v>0</v>
      </c>
      <c r="N35" s="198">
        <v>0</v>
      </c>
    </row>
    <row r="36" spans="1:14" ht="14.5">
      <c r="A36" s="3">
        <v>28</v>
      </c>
      <c r="B36" s="4" t="s">
        <v>95</v>
      </c>
      <c r="C36" s="199">
        <v>5</v>
      </c>
      <c r="D36" s="199">
        <v>14</v>
      </c>
      <c r="E36" s="199">
        <v>3</v>
      </c>
      <c r="F36" s="199">
        <v>1</v>
      </c>
      <c r="G36" s="199">
        <v>2</v>
      </c>
      <c r="H36" s="199">
        <v>0</v>
      </c>
      <c r="I36" s="199">
        <v>2</v>
      </c>
      <c r="J36" s="199">
        <v>0</v>
      </c>
      <c r="K36" s="199">
        <v>0</v>
      </c>
      <c r="L36" s="199">
        <v>0</v>
      </c>
      <c r="M36" s="199">
        <v>3</v>
      </c>
      <c r="N36" s="199">
        <v>1</v>
      </c>
    </row>
    <row r="37" spans="1:14" ht="14.5">
      <c r="A37" s="1">
        <v>29</v>
      </c>
      <c r="B37" s="2" t="s">
        <v>96</v>
      </c>
      <c r="C37" s="198">
        <v>2</v>
      </c>
      <c r="D37" s="198">
        <v>9</v>
      </c>
      <c r="E37" s="198">
        <v>0</v>
      </c>
      <c r="F37" s="198">
        <v>0</v>
      </c>
      <c r="G37" s="198">
        <v>0</v>
      </c>
      <c r="H37" s="198">
        <v>0</v>
      </c>
      <c r="I37" s="198">
        <v>0</v>
      </c>
      <c r="J37" s="198">
        <v>0</v>
      </c>
      <c r="K37" s="198">
        <v>0</v>
      </c>
      <c r="L37" s="198">
        <v>1</v>
      </c>
      <c r="M37" s="198">
        <v>0</v>
      </c>
      <c r="N37" s="198">
        <v>0</v>
      </c>
    </row>
    <row r="38" spans="1:14" ht="14.5">
      <c r="A38" s="3">
        <v>30</v>
      </c>
      <c r="B38" s="4" t="s">
        <v>97</v>
      </c>
      <c r="C38" s="199">
        <v>35</v>
      </c>
      <c r="D38" s="199">
        <v>10</v>
      </c>
      <c r="E38" s="199">
        <v>0</v>
      </c>
      <c r="F38" s="199">
        <v>0</v>
      </c>
      <c r="G38" s="199">
        <v>0</v>
      </c>
      <c r="H38" s="199">
        <v>0</v>
      </c>
      <c r="I38" s="199">
        <v>0</v>
      </c>
      <c r="J38" s="199">
        <v>0</v>
      </c>
      <c r="K38" s="199">
        <v>1</v>
      </c>
      <c r="L38" s="199">
        <v>0</v>
      </c>
      <c r="M38" s="199">
        <v>0</v>
      </c>
      <c r="N38" s="199">
        <v>0</v>
      </c>
    </row>
    <row r="39" spans="1:14" ht="14.5">
      <c r="A39" s="1">
        <v>31</v>
      </c>
      <c r="B39" s="2" t="s">
        <v>98</v>
      </c>
      <c r="C39" s="198">
        <v>2</v>
      </c>
      <c r="D39" s="198">
        <v>13</v>
      </c>
      <c r="E39" s="198">
        <v>0</v>
      </c>
      <c r="F39" s="198">
        <v>0</v>
      </c>
      <c r="G39" s="198">
        <v>0</v>
      </c>
      <c r="H39" s="198">
        <v>0</v>
      </c>
      <c r="I39" s="198">
        <v>2</v>
      </c>
      <c r="J39" s="198">
        <v>0</v>
      </c>
      <c r="K39" s="198">
        <v>1</v>
      </c>
      <c r="L39" s="198">
        <v>0</v>
      </c>
      <c r="M39" s="198">
        <v>0</v>
      </c>
      <c r="N39" s="198">
        <v>0</v>
      </c>
    </row>
    <row r="40" spans="1:14" ht="14.5">
      <c r="A40" s="3">
        <v>32</v>
      </c>
      <c r="B40" s="4" t="s">
        <v>99</v>
      </c>
      <c r="C40" s="199">
        <v>4</v>
      </c>
      <c r="D40" s="199">
        <v>50</v>
      </c>
      <c r="E40" s="199">
        <v>0</v>
      </c>
      <c r="F40" s="199">
        <v>0</v>
      </c>
      <c r="G40" s="199">
        <v>0</v>
      </c>
      <c r="H40" s="199">
        <v>0</v>
      </c>
      <c r="I40" s="199">
        <v>0</v>
      </c>
      <c r="J40" s="199">
        <v>0</v>
      </c>
      <c r="K40" s="199">
        <v>1</v>
      </c>
      <c r="L40" s="199">
        <v>2</v>
      </c>
      <c r="M40" s="199">
        <v>1</v>
      </c>
      <c r="N40" s="199">
        <v>0</v>
      </c>
    </row>
    <row r="41" spans="1:14" ht="14.5">
      <c r="A41" s="1">
        <v>33</v>
      </c>
      <c r="B41" s="2" t="s">
        <v>100</v>
      </c>
      <c r="C41" s="198">
        <v>7</v>
      </c>
      <c r="D41" s="198">
        <v>50</v>
      </c>
      <c r="E41" s="198">
        <v>2</v>
      </c>
      <c r="F41" s="198">
        <v>1</v>
      </c>
      <c r="G41" s="198">
        <v>0</v>
      </c>
      <c r="H41" s="198">
        <v>0</v>
      </c>
      <c r="I41" s="198">
        <v>2</v>
      </c>
      <c r="J41" s="198">
        <v>0</v>
      </c>
      <c r="K41" s="198">
        <v>1</v>
      </c>
      <c r="L41" s="198">
        <v>0</v>
      </c>
      <c r="M41" s="198">
        <v>1</v>
      </c>
      <c r="N41" s="198">
        <v>0</v>
      </c>
    </row>
    <row r="42" spans="1:14" ht="14.5">
      <c r="A42" s="3">
        <v>34</v>
      </c>
      <c r="B42" s="4" t="s">
        <v>101</v>
      </c>
      <c r="C42" s="199">
        <v>7</v>
      </c>
      <c r="D42" s="199">
        <v>46</v>
      </c>
      <c r="E42" s="199">
        <v>2</v>
      </c>
      <c r="F42" s="199">
        <v>0</v>
      </c>
      <c r="G42" s="199">
        <v>2</v>
      </c>
      <c r="H42" s="199">
        <v>9</v>
      </c>
      <c r="I42" s="199">
        <v>8</v>
      </c>
      <c r="J42" s="199">
        <v>0</v>
      </c>
      <c r="K42" s="199">
        <v>3</v>
      </c>
      <c r="L42" s="199">
        <v>0</v>
      </c>
      <c r="M42" s="199">
        <v>0</v>
      </c>
      <c r="N42" s="199">
        <v>2</v>
      </c>
    </row>
    <row r="43" spans="1:14" ht="14.5">
      <c r="A43" s="1">
        <v>35</v>
      </c>
      <c r="B43" s="2" t="s">
        <v>102</v>
      </c>
      <c r="C43" s="198">
        <v>3</v>
      </c>
      <c r="D43" s="198">
        <v>0</v>
      </c>
      <c r="E43" s="198">
        <v>1</v>
      </c>
      <c r="F43" s="198">
        <v>0</v>
      </c>
      <c r="G43" s="198">
        <v>0</v>
      </c>
      <c r="H43" s="198">
        <v>0</v>
      </c>
      <c r="I43" s="198">
        <v>0</v>
      </c>
      <c r="J43" s="198">
        <v>0</v>
      </c>
      <c r="K43" s="198">
        <v>0</v>
      </c>
      <c r="L43" s="198">
        <v>0</v>
      </c>
      <c r="M43" s="198">
        <v>0</v>
      </c>
      <c r="N43" s="198">
        <v>0</v>
      </c>
    </row>
    <row r="44" spans="1:14" ht="14.5">
      <c r="A44" s="268" t="s">
        <v>103</v>
      </c>
      <c r="B44" s="269"/>
      <c r="C44" s="214">
        <f t="shared" ref="C44:N44" si="0">SUM(C9:C43)</f>
        <v>1000</v>
      </c>
      <c r="D44" s="214">
        <f t="shared" si="0"/>
        <v>1591</v>
      </c>
      <c r="E44" s="214">
        <f t="shared" si="0"/>
        <v>163</v>
      </c>
      <c r="F44" s="214">
        <f t="shared" si="0"/>
        <v>38</v>
      </c>
      <c r="G44" s="214">
        <f t="shared" si="0"/>
        <v>207</v>
      </c>
      <c r="H44" s="214">
        <f t="shared" si="0"/>
        <v>84</v>
      </c>
      <c r="I44" s="214">
        <f t="shared" si="0"/>
        <v>118</v>
      </c>
      <c r="J44" s="214">
        <f t="shared" si="0"/>
        <v>15</v>
      </c>
      <c r="K44" s="214">
        <f t="shared" si="0"/>
        <v>214</v>
      </c>
      <c r="L44" s="214">
        <f t="shared" si="0"/>
        <v>46</v>
      </c>
      <c r="M44" s="214">
        <f t="shared" si="0"/>
        <v>33</v>
      </c>
      <c r="N44" s="214">
        <f t="shared" si="0"/>
        <v>170</v>
      </c>
    </row>
    <row r="45" spans="1:14">
      <c r="A45" t="s">
        <v>164</v>
      </c>
    </row>
    <row r="46" spans="1:14">
      <c r="A46" s="200" t="s">
        <v>174</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59"/>
  <sheetViews>
    <sheetView showGridLines="0" zoomScale="65" zoomScaleNormal="100" workbookViewId="0">
      <selection activeCell="J14" sqref="J14:K14"/>
    </sheetView>
  </sheetViews>
  <sheetFormatPr defaultColWidth="8.83203125" defaultRowHeight="14"/>
  <cols>
    <col min="2" max="2" width="12.83203125" customWidth="1"/>
    <col min="3" max="7" width="12.4140625" customWidth="1"/>
    <col min="8" max="8" width="13.83203125" customWidth="1"/>
    <col min="11" max="11" width="11.4140625" bestFit="1" customWidth="1"/>
  </cols>
  <sheetData>
    <row r="1" spans="1:11">
      <c r="A1" s="12" t="s">
        <v>197</v>
      </c>
      <c r="B1" s="7"/>
      <c r="C1" s="7"/>
      <c r="D1" s="7"/>
      <c r="E1" s="8"/>
      <c r="F1" s="8"/>
      <c r="G1" s="9"/>
      <c r="H1" s="75"/>
      <c r="I1" s="8"/>
      <c r="J1" s="9" t="s">
        <v>198</v>
      </c>
      <c r="K1" s="75" t="s">
        <v>52</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
      <c r="A4" s="11" t="s">
        <v>28</v>
      </c>
      <c r="B4" s="11"/>
      <c r="C4" s="7"/>
      <c r="D4" s="7"/>
      <c r="E4" s="8"/>
      <c r="F4" s="8"/>
      <c r="G4" s="8"/>
      <c r="H4" s="8"/>
      <c r="I4" s="8"/>
      <c r="J4" s="8"/>
      <c r="K4" s="8"/>
    </row>
    <row r="5" spans="1:11" ht="17.5">
      <c r="A5" s="13"/>
      <c r="B5" s="13"/>
      <c r="C5" s="7"/>
      <c r="D5" s="7"/>
      <c r="E5" s="8"/>
      <c r="F5" s="8"/>
      <c r="G5" s="8"/>
      <c r="H5" s="8"/>
      <c r="I5" s="8"/>
      <c r="J5" s="8"/>
      <c r="K5" s="8"/>
    </row>
    <row r="6" spans="1:11">
      <c r="A6" s="20" t="s">
        <v>199</v>
      </c>
      <c r="B6" s="20"/>
      <c r="C6" s="7"/>
      <c r="D6" s="7"/>
      <c r="E6" s="8"/>
      <c r="F6" s="8"/>
      <c r="G6" s="8"/>
      <c r="H6" s="8"/>
      <c r="I6" s="8"/>
      <c r="J6" s="8"/>
      <c r="K6" s="8"/>
    </row>
    <row r="7" spans="1:11" ht="30" customHeight="1">
      <c r="A7" s="222" t="s">
        <v>54</v>
      </c>
      <c r="B7" s="322" t="s">
        <v>200</v>
      </c>
      <c r="C7" s="323"/>
      <c r="D7" s="324"/>
      <c r="E7" s="322" t="s">
        <v>201</v>
      </c>
      <c r="F7" s="323"/>
      <c r="G7" s="324"/>
      <c r="H7" s="322" t="s">
        <v>202</v>
      </c>
      <c r="I7" s="324"/>
      <c r="J7" s="325" t="s">
        <v>203</v>
      </c>
      <c r="K7" s="326"/>
    </row>
    <row r="8" spans="1:11" ht="14.5">
      <c r="A8" s="223">
        <v>1</v>
      </c>
      <c r="B8" s="327" t="s">
        <v>204</v>
      </c>
      <c r="C8" s="328"/>
      <c r="D8" s="329"/>
      <c r="E8" s="327" t="s">
        <v>205</v>
      </c>
      <c r="F8" s="328"/>
      <c r="G8" s="329"/>
      <c r="H8" s="327" t="s">
        <v>206</v>
      </c>
      <c r="I8" s="329"/>
      <c r="J8" s="330">
        <v>2016</v>
      </c>
      <c r="K8" s="331"/>
    </row>
    <row r="9" spans="1:11" ht="15" customHeight="1">
      <c r="A9" s="224">
        <v>2</v>
      </c>
      <c r="B9" s="332" t="s">
        <v>204</v>
      </c>
      <c r="C9" s="333"/>
      <c r="D9" s="334"/>
      <c r="E9" s="332" t="s">
        <v>207</v>
      </c>
      <c r="F9" s="333"/>
      <c r="G9" s="334"/>
      <c r="H9" s="332" t="s">
        <v>208</v>
      </c>
      <c r="I9" s="334"/>
      <c r="J9" s="335">
        <v>2016</v>
      </c>
      <c r="K9" s="336"/>
    </row>
    <row r="10" spans="1:11" ht="14.5">
      <c r="A10" s="223">
        <v>3</v>
      </c>
      <c r="B10" s="327" t="s">
        <v>204</v>
      </c>
      <c r="C10" s="328"/>
      <c r="D10" s="329"/>
      <c r="E10" s="327" t="s">
        <v>209</v>
      </c>
      <c r="F10" s="328"/>
      <c r="G10" s="329"/>
      <c r="H10" s="327" t="s">
        <v>206</v>
      </c>
      <c r="I10" s="329"/>
      <c r="J10" s="330">
        <v>2016</v>
      </c>
      <c r="K10" s="331"/>
    </row>
    <row r="11" spans="1:11" ht="15" customHeight="1">
      <c r="A11" s="224">
        <v>4</v>
      </c>
      <c r="B11" s="332" t="s">
        <v>204</v>
      </c>
      <c r="C11" s="333"/>
      <c r="D11" s="334"/>
      <c r="E11" s="332" t="s">
        <v>210</v>
      </c>
      <c r="F11" s="333"/>
      <c r="G11" s="334"/>
      <c r="H11" s="332" t="s">
        <v>206</v>
      </c>
      <c r="I11" s="334"/>
      <c r="J11" s="335">
        <v>2016</v>
      </c>
      <c r="K11" s="336"/>
    </row>
    <row r="12" spans="1:11" ht="15" customHeight="1">
      <c r="A12" s="223">
        <v>5</v>
      </c>
      <c r="B12" s="327" t="s">
        <v>204</v>
      </c>
      <c r="C12" s="328"/>
      <c r="D12" s="329"/>
      <c r="E12" s="327" t="s">
        <v>211</v>
      </c>
      <c r="F12" s="328"/>
      <c r="G12" s="329"/>
      <c r="H12" s="327" t="s">
        <v>206</v>
      </c>
      <c r="I12" s="329"/>
      <c r="J12" s="330">
        <v>2016</v>
      </c>
      <c r="K12" s="331"/>
    </row>
    <row r="13" spans="1:11" ht="15" customHeight="1">
      <c r="A13" s="224">
        <v>6</v>
      </c>
      <c r="B13" s="332" t="s">
        <v>204</v>
      </c>
      <c r="C13" s="333"/>
      <c r="D13" s="334"/>
      <c r="E13" s="332" t="s">
        <v>212</v>
      </c>
      <c r="F13" s="333"/>
      <c r="G13" s="334"/>
      <c r="H13" s="332" t="s">
        <v>206</v>
      </c>
      <c r="I13" s="334"/>
      <c r="J13" s="335">
        <v>2016</v>
      </c>
      <c r="K13" s="336"/>
    </row>
    <row r="14" spans="1:11" ht="15" customHeight="1">
      <c r="A14" s="223">
        <v>7</v>
      </c>
      <c r="B14" s="327" t="s">
        <v>204</v>
      </c>
      <c r="C14" s="328"/>
      <c r="D14" s="329"/>
      <c r="E14" s="327" t="s">
        <v>213</v>
      </c>
      <c r="F14" s="328"/>
      <c r="G14" s="329"/>
      <c r="H14" s="327" t="s">
        <v>206</v>
      </c>
      <c r="I14" s="329"/>
      <c r="J14" s="330">
        <v>2016</v>
      </c>
      <c r="K14" s="331"/>
    </row>
    <row r="15" spans="1:11" ht="15" customHeight="1">
      <c r="A15" s="224">
        <v>8</v>
      </c>
      <c r="B15" s="332" t="s">
        <v>204</v>
      </c>
      <c r="C15" s="333"/>
      <c r="D15" s="334"/>
      <c r="E15" s="332" t="s">
        <v>214</v>
      </c>
      <c r="F15" s="333"/>
      <c r="G15" s="334"/>
      <c r="H15" s="332" t="s">
        <v>206</v>
      </c>
      <c r="I15" s="334"/>
      <c r="J15" s="335">
        <v>2016</v>
      </c>
      <c r="K15" s="336"/>
    </row>
    <row r="16" spans="1:11" ht="15" customHeight="1">
      <c r="A16" s="223">
        <v>9</v>
      </c>
      <c r="B16" s="327" t="s">
        <v>204</v>
      </c>
      <c r="C16" s="328"/>
      <c r="D16" s="329"/>
      <c r="E16" s="327" t="s">
        <v>215</v>
      </c>
      <c r="F16" s="328"/>
      <c r="G16" s="329"/>
      <c r="H16" s="327" t="s">
        <v>208</v>
      </c>
      <c r="I16" s="329"/>
      <c r="J16" s="330">
        <v>2019</v>
      </c>
      <c r="K16" s="331"/>
    </row>
    <row r="17" spans="1:11" ht="15" customHeight="1">
      <c r="A17" s="224">
        <v>10</v>
      </c>
      <c r="B17" s="332" t="s">
        <v>204</v>
      </c>
      <c r="C17" s="333"/>
      <c r="D17" s="334"/>
      <c r="E17" s="332" t="s">
        <v>216</v>
      </c>
      <c r="F17" s="333"/>
      <c r="G17" s="334"/>
      <c r="H17" s="332" t="s">
        <v>208</v>
      </c>
      <c r="I17" s="334"/>
      <c r="J17" s="335">
        <v>2020</v>
      </c>
      <c r="K17" s="336"/>
    </row>
    <row r="18" spans="1:11" ht="15" customHeight="1">
      <c r="A18" s="223">
        <v>11</v>
      </c>
      <c r="B18" s="327" t="s">
        <v>204</v>
      </c>
      <c r="C18" s="328"/>
      <c r="D18" s="329"/>
      <c r="E18" s="327" t="s">
        <v>217</v>
      </c>
      <c r="F18" s="328"/>
      <c r="G18" s="329"/>
      <c r="H18" s="327" t="s">
        <v>208</v>
      </c>
      <c r="I18" s="329"/>
      <c r="J18" s="330">
        <v>2021</v>
      </c>
      <c r="K18" s="331"/>
    </row>
    <row r="19" spans="1:11" ht="15" customHeight="1">
      <c r="A19" s="224">
        <v>12</v>
      </c>
      <c r="B19" s="332" t="s">
        <v>204</v>
      </c>
      <c r="C19" s="333"/>
      <c r="D19" s="334"/>
      <c r="E19" s="332" t="s">
        <v>218</v>
      </c>
      <c r="F19" s="333"/>
      <c r="G19" s="334"/>
      <c r="H19" s="332" t="s">
        <v>208</v>
      </c>
      <c r="I19" s="334"/>
      <c r="J19" s="335">
        <v>2022</v>
      </c>
      <c r="K19" s="336"/>
    </row>
    <row r="20" spans="1:11" ht="15" customHeight="1">
      <c r="A20" s="223">
        <v>13</v>
      </c>
      <c r="B20" s="327" t="s">
        <v>204</v>
      </c>
      <c r="C20" s="328"/>
      <c r="D20" s="329"/>
      <c r="E20" s="327" t="s">
        <v>219</v>
      </c>
      <c r="F20" s="328"/>
      <c r="G20" s="329"/>
      <c r="H20" s="327" t="s">
        <v>208</v>
      </c>
      <c r="I20" s="329"/>
      <c r="J20" s="330">
        <v>2022</v>
      </c>
      <c r="K20" s="331"/>
    </row>
    <row r="21" spans="1:11" ht="15" customHeight="1">
      <c r="A21" s="224">
        <v>14</v>
      </c>
      <c r="B21" s="332" t="s">
        <v>204</v>
      </c>
      <c r="C21" s="333"/>
      <c r="D21" s="334"/>
      <c r="E21" s="332" t="s">
        <v>220</v>
      </c>
      <c r="F21" s="333"/>
      <c r="G21" s="334"/>
      <c r="H21" s="332" t="s">
        <v>208</v>
      </c>
      <c r="I21" s="334"/>
      <c r="J21" s="335">
        <v>2023</v>
      </c>
      <c r="K21" s="336"/>
    </row>
    <row r="22" spans="1:11" ht="15" customHeight="1">
      <c r="A22" s="223">
        <v>15</v>
      </c>
      <c r="B22" s="327" t="s">
        <v>204</v>
      </c>
      <c r="C22" s="328"/>
      <c r="D22" s="329"/>
      <c r="E22" s="327" t="s">
        <v>221</v>
      </c>
      <c r="F22" s="328"/>
      <c r="G22" s="329"/>
      <c r="H22" s="327" t="s">
        <v>208</v>
      </c>
      <c r="I22" s="329"/>
      <c r="J22" s="330">
        <v>2023</v>
      </c>
      <c r="K22" s="331"/>
    </row>
    <row r="23" spans="1:11" ht="15" customHeight="1">
      <c r="A23" s="224">
        <v>16</v>
      </c>
      <c r="B23" s="332" t="s">
        <v>204</v>
      </c>
      <c r="C23" s="333"/>
      <c r="D23" s="334"/>
      <c r="E23" s="332" t="s">
        <v>222</v>
      </c>
      <c r="F23" s="333"/>
      <c r="G23" s="334"/>
      <c r="H23" s="332" t="s">
        <v>208</v>
      </c>
      <c r="I23" s="334"/>
      <c r="J23" s="335">
        <v>2022</v>
      </c>
      <c r="K23" s="336"/>
    </row>
    <row r="24" spans="1:11" ht="15" customHeight="1">
      <c r="A24" s="223">
        <v>17</v>
      </c>
      <c r="B24" s="327" t="s">
        <v>223</v>
      </c>
      <c r="C24" s="328"/>
      <c r="D24" s="329"/>
      <c r="E24" s="327" t="s">
        <v>224</v>
      </c>
      <c r="F24" s="328"/>
      <c r="G24" s="329"/>
      <c r="H24" s="327" t="s">
        <v>225</v>
      </c>
      <c r="I24" s="329"/>
      <c r="J24" s="330">
        <v>2016</v>
      </c>
      <c r="K24" s="331"/>
    </row>
    <row r="25" spans="1:11" ht="15" customHeight="1">
      <c r="A25" s="224">
        <v>18</v>
      </c>
      <c r="B25" s="332" t="s">
        <v>223</v>
      </c>
      <c r="C25" s="333"/>
      <c r="D25" s="334"/>
      <c r="E25" s="332" t="s">
        <v>226</v>
      </c>
      <c r="F25" s="333"/>
      <c r="G25" s="334"/>
      <c r="H25" s="332" t="s">
        <v>225</v>
      </c>
      <c r="I25" s="334"/>
      <c r="J25" s="335">
        <v>2017</v>
      </c>
      <c r="K25" s="336"/>
    </row>
    <row r="26" spans="1:11" ht="15" customHeight="1">
      <c r="A26" s="223">
        <v>19</v>
      </c>
      <c r="B26" s="327" t="s">
        <v>223</v>
      </c>
      <c r="C26" s="328"/>
      <c r="D26" s="329"/>
      <c r="E26" s="327" t="s">
        <v>227</v>
      </c>
      <c r="F26" s="328"/>
      <c r="G26" s="329"/>
      <c r="H26" s="327" t="s">
        <v>225</v>
      </c>
      <c r="I26" s="329"/>
      <c r="J26" s="330">
        <v>2020</v>
      </c>
      <c r="K26" s="331"/>
    </row>
    <row r="27" spans="1:11" ht="15" customHeight="1">
      <c r="A27" s="224">
        <v>20</v>
      </c>
      <c r="B27" s="332" t="s">
        <v>223</v>
      </c>
      <c r="C27" s="333"/>
      <c r="D27" s="334"/>
      <c r="E27" s="332" t="s">
        <v>228</v>
      </c>
      <c r="F27" s="333"/>
      <c r="G27" s="334"/>
      <c r="H27" s="332" t="s">
        <v>225</v>
      </c>
      <c r="I27" s="334"/>
      <c r="J27" s="335">
        <v>2020</v>
      </c>
      <c r="K27" s="336"/>
    </row>
    <row r="28" spans="1:11" ht="15" customHeight="1">
      <c r="A28" s="223">
        <v>21</v>
      </c>
      <c r="B28" s="327" t="s">
        <v>223</v>
      </c>
      <c r="C28" s="328"/>
      <c r="D28" s="329"/>
      <c r="E28" s="327" t="s">
        <v>229</v>
      </c>
      <c r="F28" s="328"/>
      <c r="G28" s="329"/>
      <c r="H28" s="327" t="s">
        <v>225</v>
      </c>
      <c r="I28" s="329"/>
      <c r="J28" s="330">
        <v>2021</v>
      </c>
      <c r="K28" s="331"/>
    </row>
    <row r="29" spans="1:11" ht="15" customHeight="1">
      <c r="A29" s="224">
        <v>22</v>
      </c>
      <c r="B29" s="332" t="s">
        <v>223</v>
      </c>
      <c r="C29" s="333"/>
      <c r="D29" s="334"/>
      <c r="E29" s="332" t="s">
        <v>230</v>
      </c>
      <c r="F29" s="333"/>
      <c r="G29" s="334"/>
      <c r="H29" s="332" t="s">
        <v>225</v>
      </c>
      <c r="I29" s="334"/>
      <c r="J29" s="335">
        <v>2021</v>
      </c>
      <c r="K29" s="336"/>
    </row>
    <row r="30" spans="1:11" ht="15" customHeight="1">
      <c r="A30" s="223">
        <v>23</v>
      </c>
      <c r="B30" s="327" t="s">
        <v>223</v>
      </c>
      <c r="C30" s="328"/>
      <c r="D30" s="329"/>
      <c r="E30" s="327" t="s">
        <v>231</v>
      </c>
      <c r="F30" s="328"/>
      <c r="G30" s="329"/>
      <c r="H30" s="327" t="s">
        <v>225</v>
      </c>
      <c r="I30" s="329"/>
      <c r="J30" s="330">
        <v>2022</v>
      </c>
      <c r="K30" s="331"/>
    </row>
    <row r="31" spans="1:11" ht="15" customHeight="1">
      <c r="A31" s="224">
        <v>24</v>
      </c>
      <c r="B31" s="332" t="s">
        <v>223</v>
      </c>
      <c r="C31" s="333"/>
      <c r="D31" s="334"/>
      <c r="E31" s="332" t="s">
        <v>232</v>
      </c>
      <c r="F31" s="333"/>
      <c r="G31" s="334"/>
      <c r="H31" s="332" t="s">
        <v>225</v>
      </c>
      <c r="I31" s="334"/>
      <c r="J31" s="335">
        <v>2016</v>
      </c>
      <c r="K31" s="336"/>
    </row>
    <row r="32" spans="1:11" ht="15" customHeight="1">
      <c r="A32" s="223">
        <v>25</v>
      </c>
      <c r="B32" s="327" t="s">
        <v>223</v>
      </c>
      <c r="C32" s="328"/>
      <c r="D32" s="329"/>
      <c r="E32" s="327" t="s">
        <v>233</v>
      </c>
      <c r="F32" s="328"/>
      <c r="G32" s="329"/>
      <c r="H32" s="327" t="s">
        <v>225</v>
      </c>
      <c r="I32" s="329"/>
      <c r="J32" s="330">
        <v>2022</v>
      </c>
      <c r="K32" s="331"/>
    </row>
    <row r="33" spans="1:11" ht="15" customHeight="1">
      <c r="A33" s="224">
        <v>26</v>
      </c>
      <c r="B33" s="332" t="s">
        <v>223</v>
      </c>
      <c r="C33" s="333"/>
      <c r="D33" s="334"/>
      <c r="E33" s="332" t="s">
        <v>234</v>
      </c>
      <c r="F33" s="333"/>
      <c r="G33" s="334"/>
      <c r="H33" s="332" t="s">
        <v>225</v>
      </c>
      <c r="I33" s="334"/>
      <c r="J33" s="335">
        <v>2022</v>
      </c>
      <c r="K33" s="336"/>
    </row>
    <row r="34" spans="1:11" ht="15" customHeight="1">
      <c r="A34" s="223">
        <v>27</v>
      </c>
      <c r="B34" s="327" t="s">
        <v>223</v>
      </c>
      <c r="C34" s="328"/>
      <c r="D34" s="329"/>
      <c r="E34" s="327" t="s">
        <v>235</v>
      </c>
      <c r="F34" s="328"/>
      <c r="G34" s="329"/>
      <c r="H34" s="327" t="s">
        <v>225</v>
      </c>
      <c r="I34" s="329"/>
      <c r="J34" s="330">
        <v>2022</v>
      </c>
      <c r="K34" s="331"/>
    </row>
    <row r="35" spans="1:11" ht="15" customHeight="1">
      <c r="A35" s="224">
        <v>28</v>
      </c>
      <c r="B35" s="332" t="s">
        <v>223</v>
      </c>
      <c r="C35" s="333"/>
      <c r="D35" s="334"/>
      <c r="E35" s="332" t="s">
        <v>236</v>
      </c>
      <c r="F35" s="333"/>
      <c r="G35" s="334"/>
      <c r="H35" s="332" t="s">
        <v>225</v>
      </c>
      <c r="I35" s="334"/>
      <c r="J35" s="335">
        <v>2022</v>
      </c>
      <c r="K35" s="336"/>
    </row>
    <row r="36" spans="1:11" ht="15" customHeight="1">
      <c r="A36" s="223">
        <v>29</v>
      </c>
      <c r="B36" s="327" t="s">
        <v>223</v>
      </c>
      <c r="C36" s="328"/>
      <c r="D36" s="329"/>
      <c r="E36" s="327" t="s">
        <v>237</v>
      </c>
      <c r="F36" s="328"/>
      <c r="G36" s="329"/>
      <c r="H36" s="327" t="s">
        <v>225</v>
      </c>
      <c r="I36" s="329"/>
      <c r="J36" s="330">
        <v>2021</v>
      </c>
      <c r="K36" s="331"/>
    </row>
    <row r="37" spans="1:11" ht="15" customHeight="1">
      <c r="A37" s="224">
        <v>30</v>
      </c>
      <c r="B37" s="332" t="s">
        <v>223</v>
      </c>
      <c r="C37" s="333"/>
      <c r="D37" s="334"/>
      <c r="E37" s="332" t="s">
        <v>238</v>
      </c>
      <c r="F37" s="333"/>
      <c r="G37" s="334"/>
      <c r="H37" s="332" t="s">
        <v>225</v>
      </c>
      <c r="I37" s="334"/>
      <c r="J37" s="335">
        <v>2021</v>
      </c>
      <c r="K37" s="336"/>
    </row>
    <row r="38" spans="1:11" ht="15" customHeight="1">
      <c r="A38" s="223">
        <v>31</v>
      </c>
      <c r="B38" s="327" t="s">
        <v>223</v>
      </c>
      <c r="C38" s="328"/>
      <c r="D38" s="329"/>
      <c r="E38" s="327" t="s">
        <v>239</v>
      </c>
      <c r="F38" s="328"/>
      <c r="G38" s="329"/>
      <c r="H38" s="327" t="s">
        <v>225</v>
      </c>
      <c r="I38" s="329"/>
      <c r="J38" s="330">
        <v>2021</v>
      </c>
      <c r="K38" s="331"/>
    </row>
    <row r="39" spans="1:11" ht="15" customHeight="1">
      <c r="A39" s="224">
        <v>32</v>
      </c>
      <c r="B39" s="332" t="s">
        <v>223</v>
      </c>
      <c r="C39" s="333"/>
      <c r="D39" s="334"/>
      <c r="E39" s="332" t="s">
        <v>240</v>
      </c>
      <c r="F39" s="333"/>
      <c r="G39" s="334"/>
      <c r="H39" s="332" t="s">
        <v>225</v>
      </c>
      <c r="I39" s="334"/>
      <c r="J39" s="335">
        <v>2021</v>
      </c>
      <c r="K39" s="336"/>
    </row>
    <row r="40" spans="1:11" ht="15" customHeight="1">
      <c r="A40" s="223">
        <v>33</v>
      </c>
      <c r="B40" s="327" t="s">
        <v>241</v>
      </c>
      <c r="C40" s="328"/>
      <c r="D40" s="329"/>
      <c r="E40" s="327" t="s">
        <v>242</v>
      </c>
      <c r="F40" s="328"/>
      <c r="G40" s="329"/>
      <c r="H40" s="327" t="s">
        <v>225</v>
      </c>
      <c r="I40" s="329"/>
      <c r="J40" s="330">
        <v>2016</v>
      </c>
      <c r="K40" s="331"/>
    </row>
    <row r="41" spans="1:11" ht="15" customHeight="1">
      <c r="A41" s="224">
        <v>34</v>
      </c>
      <c r="B41" s="332" t="s">
        <v>241</v>
      </c>
      <c r="C41" s="333"/>
      <c r="D41" s="334"/>
      <c r="E41" s="332" t="s">
        <v>243</v>
      </c>
      <c r="F41" s="333"/>
      <c r="G41" s="334"/>
      <c r="H41" s="332" t="s">
        <v>225</v>
      </c>
      <c r="I41" s="334"/>
      <c r="J41" s="335">
        <v>2021</v>
      </c>
      <c r="K41" s="336"/>
    </row>
    <row r="42" spans="1:11" ht="15" customHeight="1">
      <c r="A42" s="223">
        <v>35</v>
      </c>
      <c r="B42" s="327" t="s">
        <v>241</v>
      </c>
      <c r="C42" s="328"/>
      <c r="D42" s="329"/>
      <c r="E42" s="327" t="s">
        <v>244</v>
      </c>
      <c r="F42" s="328"/>
      <c r="G42" s="329"/>
      <c r="H42" s="327" t="s">
        <v>225</v>
      </c>
      <c r="I42" s="329"/>
      <c r="J42" s="330">
        <v>2021</v>
      </c>
      <c r="K42" s="331"/>
    </row>
    <row r="43" spans="1:11" ht="15" customHeight="1">
      <c r="A43" s="224">
        <v>36</v>
      </c>
      <c r="B43" s="332" t="s">
        <v>241</v>
      </c>
      <c r="C43" s="333"/>
      <c r="D43" s="334"/>
      <c r="E43" s="332" t="s">
        <v>245</v>
      </c>
      <c r="F43" s="333"/>
      <c r="G43" s="334"/>
      <c r="H43" s="332" t="s">
        <v>225</v>
      </c>
      <c r="I43" s="334"/>
      <c r="J43" s="335">
        <v>2022</v>
      </c>
      <c r="K43" s="336"/>
    </row>
    <row r="44" spans="1:11" ht="15" customHeight="1">
      <c r="A44" s="223">
        <v>37</v>
      </c>
      <c r="B44" s="327" t="s">
        <v>241</v>
      </c>
      <c r="C44" s="328"/>
      <c r="D44" s="329"/>
      <c r="E44" s="327" t="s">
        <v>246</v>
      </c>
      <c r="F44" s="328"/>
      <c r="G44" s="329"/>
      <c r="H44" s="327" t="s">
        <v>225</v>
      </c>
      <c r="I44" s="329"/>
      <c r="J44" s="330">
        <v>2021</v>
      </c>
      <c r="K44" s="331"/>
    </row>
    <row r="45" spans="1:11" ht="15" customHeight="1">
      <c r="A45" s="224">
        <v>38</v>
      </c>
      <c r="B45" s="332" t="s">
        <v>247</v>
      </c>
      <c r="C45" s="333"/>
      <c r="D45" s="334"/>
      <c r="E45" s="332" t="s">
        <v>248</v>
      </c>
      <c r="F45" s="333"/>
      <c r="G45" s="334"/>
      <c r="H45" s="332" t="s">
        <v>225</v>
      </c>
      <c r="I45" s="334"/>
      <c r="J45" s="335">
        <v>2016</v>
      </c>
      <c r="K45" s="336"/>
    </row>
    <row r="46" spans="1:11" ht="15" customHeight="1">
      <c r="A46" s="223">
        <v>39</v>
      </c>
      <c r="B46" s="327" t="s">
        <v>247</v>
      </c>
      <c r="C46" s="328"/>
      <c r="D46" s="329"/>
      <c r="E46" s="327" t="s">
        <v>249</v>
      </c>
      <c r="F46" s="328"/>
      <c r="G46" s="329"/>
      <c r="H46" s="327" t="s">
        <v>225</v>
      </c>
      <c r="I46" s="329"/>
      <c r="J46" s="330">
        <v>2017</v>
      </c>
      <c r="K46" s="331"/>
    </row>
    <row r="47" spans="1:11" ht="15" customHeight="1">
      <c r="A47" s="224">
        <v>40</v>
      </c>
      <c r="B47" s="332" t="s">
        <v>247</v>
      </c>
      <c r="C47" s="333"/>
      <c r="D47" s="334"/>
      <c r="E47" s="332" t="s">
        <v>250</v>
      </c>
      <c r="F47" s="333"/>
      <c r="G47" s="334"/>
      <c r="H47" s="332" t="s">
        <v>225</v>
      </c>
      <c r="I47" s="334"/>
      <c r="J47" s="335">
        <v>2021</v>
      </c>
      <c r="K47" s="336"/>
    </row>
    <row r="48" spans="1:11" ht="15" customHeight="1">
      <c r="A48" s="223">
        <v>41</v>
      </c>
      <c r="B48" s="327" t="s">
        <v>247</v>
      </c>
      <c r="C48" s="328"/>
      <c r="D48" s="329"/>
      <c r="E48" s="327" t="s">
        <v>251</v>
      </c>
      <c r="F48" s="328"/>
      <c r="G48" s="329"/>
      <c r="H48" s="327" t="s">
        <v>225</v>
      </c>
      <c r="I48" s="329"/>
      <c r="J48" s="330">
        <v>2021</v>
      </c>
      <c r="K48" s="331"/>
    </row>
    <row r="49" spans="1:11" ht="14.5">
      <c r="A49" s="224">
        <v>42</v>
      </c>
      <c r="B49" s="332" t="s">
        <v>247</v>
      </c>
      <c r="C49" s="333"/>
      <c r="D49" s="334"/>
      <c r="E49" s="332" t="s">
        <v>252</v>
      </c>
      <c r="F49" s="333"/>
      <c r="G49" s="334"/>
      <c r="H49" s="332" t="s">
        <v>225</v>
      </c>
      <c r="I49" s="334"/>
      <c r="J49" s="335">
        <v>2021</v>
      </c>
      <c r="K49" s="336"/>
    </row>
    <row r="50" spans="1:11" ht="15" customHeight="1">
      <c r="A50" s="223">
        <v>43</v>
      </c>
      <c r="B50" s="327" t="s">
        <v>247</v>
      </c>
      <c r="C50" s="328"/>
      <c r="D50" s="329"/>
      <c r="E50" s="327" t="s">
        <v>253</v>
      </c>
      <c r="F50" s="328"/>
      <c r="G50" s="329"/>
      <c r="H50" s="327" t="s">
        <v>225</v>
      </c>
      <c r="I50" s="329"/>
      <c r="J50" s="330">
        <v>2021</v>
      </c>
      <c r="K50" s="331"/>
    </row>
    <row r="51" spans="1:11" ht="14.5">
      <c r="A51" s="224">
        <v>44</v>
      </c>
      <c r="B51" s="332" t="s">
        <v>247</v>
      </c>
      <c r="C51" s="333"/>
      <c r="D51" s="334"/>
      <c r="E51" s="332" t="s">
        <v>254</v>
      </c>
      <c r="F51" s="333"/>
      <c r="G51" s="334"/>
      <c r="H51" s="332" t="s">
        <v>225</v>
      </c>
      <c r="I51" s="334"/>
      <c r="J51" s="335">
        <v>2021</v>
      </c>
      <c r="K51" s="336"/>
    </row>
    <row r="52" spans="1:11" ht="15" customHeight="1">
      <c r="A52" s="223">
        <v>45</v>
      </c>
      <c r="B52" s="327" t="s">
        <v>255</v>
      </c>
      <c r="C52" s="328"/>
      <c r="D52" s="329"/>
      <c r="E52" s="327" t="s">
        <v>256</v>
      </c>
      <c r="F52" s="328"/>
      <c r="G52" s="329"/>
      <c r="H52" s="327" t="s">
        <v>257</v>
      </c>
      <c r="I52" s="329"/>
      <c r="J52" s="330">
        <v>2016</v>
      </c>
      <c r="K52" s="331"/>
    </row>
    <row r="53" spans="1:11" ht="15" customHeight="1">
      <c r="A53" s="224">
        <v>46</v>
      </c>
      <c r="B53" s="332" t="s">
        <v>255</v>
      </c>
      <c r="C53" s="333"/>
      <c r="D53" s="334"/>
      <c r="E53" s="332" t="s">
        <v>258</v>
      </c>
      <c r="F53" s="333"/>
      <c r="G53" s="334"/>
      <c r="H53" s="332" t="s">
        <v>257</v>
      </c>
      <c r="I53" s="334"/>
      <c r="J53" s="335">
        <v>2016</v>
      </c>
      <c r="K53" s="336"/>
    </row>
    <row r="54" spans="1:11" ht="15" customHeight="1">
      <c r="A54" s="223">
        <v>47</v>
      </c>
      <c r="B54" s="327" t="s">
        <v>255</v>
      </c>
      <c r="C54" s="328"/>
      <c r="D54" s="329"/>
      <c r="E54" s="327" t="s">
        <v>259</v>
      </c>
      <c r="F54" s="328"/>
      <c r="G54" s="329"/>
      <c r="H54" s="327" t="s">
        <v>257</v>
      </c>
      <c r="I54" s="329"/>
      <c r="J54" s="330">
        <v>2017</v>
      </c>
      <c r="K54" s="331"/>
    </row>
    <row r="55" spans="1:11" ht="15" customHeight="1">
      <c r="A55" s="224">
        <v>48</v>
      </c>
      <c r="B55" s="332" t="s">
        <v>255</v>
      </c>
      <c r="C55" s="333"/>
      <c r="D55" s="334"/>
      <c r="E55" s="332" t="s">
        <v>260</v>
      </c>
      <c r="F55" s="333"/>
      <c r="G55" s="334"/>
      <c r="H55" s="332" t="s">
        <v>257</v>
      </c>
      <c r="I55" s="334"/>
      <c r="J55" s="335">
        <v>2018</v>
      </c>
      <c r="K55" s="336"/>
    </row>
    <row r="56" spans="1:11" ht="15" customHeight="1">
      <c r="A56" s="223">
        <v>49</v>
      </c>
      <c r="B56" s="327" t="s">
        <v>255</v>
      </c>
      <c r="C56" s="328"/>
      <c r="D56" s="329"/>
      <c r="E56" s="327" t="s">
        <v>261</v>
      </c>
      <c r="F56" s="328"/>
      <c r="G56" s="329"/>
      <c r="H56" s="327" t="s">
        <v>257</v>
      </c>
      <c r="I56" s="329"/>
      <c r="J56" s="330">
        <v>2018</v>
      </c>
      <c r="K56" s="331"/>
    </row>
    <row r="57" spans="1:11" ht="15" customHeight="1">
      <c r="A57" s="224">
        <v>50</v>
      </c>
      <c r="B57" s="332" t="s">
        <v>255</v>
      </c>
      <c r="C57" s="333"/>
      <c r="D57" s="334"/>
      <c r="E57" s="332" t="s">
        <v>262</v>
      </c>
      <c r="F57" s="333"/>
      <c r="G57" s="334"/>
      <c r="H57" s="332" t="s">
        <v>257</v>
      </c>
      <c r="I57" s="334"/>
      <c r="J57" s="335">
        <v>2018</v>
      </c>
      <c r="K57" s="336"/>
    </row>
    <row r="58" spans="1:11" ht="15" customHeight="1">
      <c r="A58" s="223">
        <v>51</v>
      </c>
      <c r="B58" s="327" t="s">
        <v>255</v>
      </c>
      <c r="C58" s="328"/>
      <c r="D58" s="329"/>
      <c r="E58" s="327" t="s">
        <v>263</v>
      </c>
      <c r="F58" s="328"/>
      <c r="G58" s="329"/>
      <c r="H58" s="327" t="s">
        <v>257</v>
      </c>
      <c r="I58" s="329"/>
      <c r="J58" s="330">
        <v>2018</v>
      </c>
      <c r="K58" s="331"/>
    </row>
    <row r="59" spans="1:11" ht="15" customHeight="1">
      <c r="A59" s="224">
        <v>52</v>
      </c>
      <c r="B59" s="332" t="s">
        <v>255</v>
      </c>
      <c r="C59" s="333"/>
      <c r="D59" s="334"/>
      <c r="E59" s="332" t="s">
        <v>264</v>
      </c>
      <c r="F59" s="333"/>
      <c r="G59" s="334"/>
      <c r="H59" s="332" t="s">
        <v>257</v>
      </c>
      <c r="I59" s="334"/>
      <c r="J59" s="335">
        <v>2017</v>
      </c>
      <c r="K59" s="336"/>
    </row>
    <row r="60" spans="1:11" ht="15" customHeight="1">
      <c r="A60" s="223">
        <v>53</v>
      </c>
      <c r="B60" s="327" t="s">
        <v>255</v>
      </c>
      <c r="C60" s="328"/>
      <c r="D60" s="329"/>
      <c r="E60" s="327" t="s">
        <v>265</v>
      </c>
      <c r="F60" s="328"/>
      <c r="G60" s="329"/>
      <c r="H60" s="327" t="s">
        <v>257</v>
      </c>
      <c r="I60" s="329"/>
      <c r="J60" s="330">
        <v>2020</v>
      </c>
      <c r="K60" s="331"/>
    </row>
    <row r="61" spans="1:11" ht="15" customHeight="1">
      <c r="A61" s="224">
        <v>54</v>
      </c>
      <c r="B61" s="332" t="s">
        <v>255</v>
      </c>
      <c r="C61" s="333"/>
      <c r="D61" s="334"/>
      <c r="E61" s="332" t="s">
        <v>266</v>
      </c>
      <c r="F61" s="333"/>
      <c r="G61" s="334"/>
      <c r="H61" s="332" t="s">
        <v>257</v>
      </c>
      <c r="I61" s="334"/>
      <c r="J61" s="335">
        <v>2017</v>
      </c>
      <c r="K61" s="336"/>
    </row>
    <row r="62" spans="1:11" ht="15" customHeight="1">
      <c r="A62" s="223">
        <v>55</v>
      </c>
      <c r="B62" s="327" t="s">
        <v>255</v>
      </c>
      <c r="C62" s="328"/>
      <c r="D62" s="329"/>
      <c r="E62" s="327" t="s">
        <v>267</v>
      </c>
      <c r="F62" s="328"/>
      <c r="G62" s="329"/>
      <c r="H62" s="327" t="s">
        <v>257</v>
      </c>
      <c r="I62" s="329"/>
      <c r="J62" s="330">
        <v>2018</v>
      </c>
      <c r="K62" s="331"/>
    </row>
    <row r="63" spans="1:11" ht="15" customHeight="1">
      <c r="A63" s="224">
        <v>56</v>
      </c>
      <c r="B63" s="332" t="s">
        <v>255</v>
      </c>
      <c r="C63" s="333"/>
      <c r="D63" s="334"/>
      <c r="E63" s="332" t="s">
        <v>268</v>
      </c>
      <c r="F63" s="333"/>
      <c r="G63" s="334"/>
      <c r="H63" s="332" t="s">
        <v>257</v>
      </c>
      <c r="I63" s="334"/>
      <c r="J63" s="335">
        <v>2017</v>
      </c>
      <c r="K63" s="336"/>
    </row>
    <row r="64" spans="1:11" ht="15" customHeight="1">
      <c r="A64" s="223">
        <v>57</v>
      </c>
      <c r="B64" s="327" t="s">
        <v>255</v>
      </c>
      <c r="C64" s="328"/>
      <c r="D64" s="329"/>
      <c r="E64" s="327" t="s">
        <v>269</v>
      </c>
      <c r="F64" s="328"/>
      <c r="G64" s="329"/>
      <c r="H64" s="327" t="s">
        <v>257</v>
      </c>
      <c r="I64" s="329"/>
      <c r="J64" s="330">
        <v>2018</v>
      </c>
      <c r="K64" s="331"/>
    </row>
    <row r="65" spans="1:11" ht="15" customHeight="1">
      <c r="A65" s="224">
        <v>58</v>
      </c>
      <c r="B65" s="332" t="s">
        <v>255</v>
      </c>
      <c r="C65" s="333"/>
      <c r="D65" s="334"/>
      <c r="E65" s="332" t="s">
        <v>270</v>
      </c>
      <c r="F65" s="333"/>
      <c r="G65" s="334"/>
      <c r="H65" s="332" t="s">
        <v>257</v>
      </c>
      <c r="I65" s="334"/>
      <c r="J65" s="335">
        <v>2019</v>
      </c>
      <c r="K65" s="336"/>
    </row>
    <row r="66" spans="1:11" ht="15" customHeight="1">
      <c r="A66" s="223">
        <v>59</v>
      </c>
      <c r="B66" s="327" t="s">
        <v>255</v>
      </c>
      <c r="C66" s="328"/>
      <c r="D66" s="329"/>
      <c r="E66" s="327" t="s">
        <v>271</v>
      </c>
      <c r="F66" s="328"/>
      <c r="G66" s="329"/>
      <c r="H66" s="327" t="s">
        <v>257</v>
      </c>
      <c r="I66" s="329"/>
      <c r="J66" s="330">
        <v>2018</v>
      </c>
      <c r="K66" s="331"/>
    </row>
    <row r="67" spans="1:11" ht="15" customHeight="1">
      <c r="A67" s="224">
        <v>60</v>
      </c>
      <c r="B67" s="332" t="s">
        <v>255</v>
      </c>
      <c r="C67" s="333"/>
      <c r="D67" s="334"/>
      <c r="E67" s="332" t="s">
        <v>272</v>
      </c>
      <c r="F67" s="333"/>
      <c r="G67" s="334"/>
      <c r="H67" s="332" t="s">
        <v>257</v>
      </c>
      <c r="I67" s="334"/>
      <c r="J67" s="335">
        <v>2018</v>
      </c>
      <c r="K67" s="336"/>
    </row>
    <row r="68" spans="1:11" ht="15" customHeight="1">
      <c r="A68" s="223">
        <v>61</v>
      </c>
      <c r="B68" s="327" t="s">
        <v>255</v>
      </c>
      <c r="C68" s="328"/>
      <c r="D68" s="329"/>
      <c r="E68" s="327" t="s">
        <v>273</v>
      </c>
      <c r="F68" s="328"/>
      <c r="G68" s="329"/>
      <c r="H68" s="327" t="s">
        <v>257</v>
      </c>
      <c r="I68" s="329"/>
      <c r="J68" s="330">
        <v>2017</v>
      </c>
      <c r="K68" s="331"/>
    </row>
    <row r="69" spans="1:11" ht="15" customHeight="1">
      <c r="A69" s="224">
        <v>62</v>
      </c>
      <c r="B69" s="332" t="s">
        <v>255</v>
      </c>
      <c r="C69" s="333"/>
      <c r="D69" s="334"/>
      <c r="E69" s="332" t="s">
        <v>274</v>
      </c>
      <c r="F69" s="333"/>
      <c r="G69" s="334"/>
      <c r="H69" s="332" t="s">
        <v>257</v>
      </c>
      <c r="I69" s="334"/>
      <c r="J69" s="335">
        <v>2018</v>
      </c>
      <c r="K69" s="336"/>
    </row>
    <row r="70" spans="1:11" ht="15" customHeight="1">
      <c r="A70" s="223">
        <v>63</v>
      </c>
      <c r="B70" s="327" t="s">
        <v>275</v>
      </c>
      <c r="C70" s="328"/>
      <c r="D70" s="329"/>
      <c r="E70" s="327" t="s">
        <v>276</v>
      </c>
      <c r="F70" s="328"/>
      <c r="G70" s="329"/>
      <c r="H70" s="327" t="s">
        <v>257</v>
      </c>
      <c r="I70" s="329"/>
      <c r="J70" s="330">
        <v>2016</v>
      </c>
      <c r="K70" s="331"/>
    </row>
    <row r="71" spans="1:11" ht="15" customHeight="1">
      <c r="A71" s="224">
        <v>64</v>
      </c>
      <c r="B71" s="332" t="s">
        <v>275</v>
      </c>
      <c r="C71" s="333"/>
      <c r="D71" s="334"/>
      <c r="E71" s="332" t="s">
        <v>277</v>
      </c>
      <c r="F71" s="333"/>
      <c r="G71" s="334"/>
      <c r="H71" s="332" t="s">
        <v>257</v>
      </c>
      <c r="I71" s="334"/>
      <c r="J71" s="335">
        <v>2017</v>
      </c>
      <c r="K71" s="336"/>
    </row>
    <row r="72" spans="1:11" ht="15" customHeight="1">
      <c r="A72" s="223">
        <v>65</v>
      </c>
      <c r="B72" s="327" t="s">
        <v>275</v>
      </c>
      <c r="C72" s="328"/>
      <c r="D72" s="329"/>
      <c r="E72" s="327" t="s">
        <v>278</v>
      </c>
      <c r="F72" s="328"/>
      <c r="G72" s="329"/>
      <c r="H72" s="327" t="s">
        <v>257</v>
      </c>
      <c r="I72" s="329"/>
      <c r="J72" s="330">
        <v>2017</v>
      </c>
      <c r="K72" s="331"/>
    </row>
    <row r="73" spans="1:11" ht="15" customHeight="1">
      <c r="A73" s="224">
        <v>66</v>
      </c>
      <c r="B73" s="332" t="s">
        <v>275</v>
      </c>
      <c r="C73" s="333"/>
      <c r="D73" s="334"/>
      <c r="E73" s="332" t="s">
        <v>279</v>
      </c>
      <c r="F73" s="333"/>
      <c r="G73" s="334"/>
      <c r="H73" s="332" t="s">
        <v>257</v>
      </c>
      <c r="I73" s="334"/>
      <c r="J73" s="335">
        <v>2017</v>
      </c>
      <c r="K73" s="336"/>
    </row>
    <row r="74" spans="1:11" ht="15" customHeight="1">
      <c r="A74" s="223">
        <v>67</v>
      </c>
      <c r="B74" s="327" t="s">
        <v>275</v>
      </c>
      <c r="C74" s="328"/>
      <c r="D74" s="329"/>
      <c r="E74" s="327" t="s">
        <v>280</v>
      </c>
      <c r="F74" s="328"/>
      <c r="G74" s="329"/>
      <c r="H74" s="327" t="s">
        <v>257</v>
      </c>
      <c r="I74" s="329"/>
      <c r="J74" s="330">
        <v>2019</v>
      </c>
      <c r="K74" s="331"/>
    </row>
    <row r="75" spans="1:11" ht="15" customHeight="1">
      <c r="A75" s="224">
        <v>68</v>
      </c>
      <c r="B75" s="332" t="s">
        <v>275</v>
      </c>
      <c r="C75" s="333"/>
      <c r="D75" s="334"/>
      <c r="E75" s="332" t="s">
        <v>281</v>
      </c>
      <c r="F75" s="333"/>
      <c r="G75" s="334"/>
      <c r="H75" s="332" t="s">
        <v>257</v>
      </c>
      <c r="I75" s="334"/>
      <c r="J75" s="335">
        <v>2020</v>
      </c>
      <c r="K75" s="336"/>
    </row>
    <row r="76" spans="1:11" ht="15" customHeight="1">
      <c r="A76" s="223">
        <v>69</v>
      </c>
      <c r="B76" s="327" t="s">
        <v>275</v>
      </c>
      <c r="C76" s="328"/>
      <c r="D76" s="329"/>
      <c r="E76" s="327" t="s">
        <v>282</v>
      </c>
      <c r="F76" s="328"/>
      <c r="G76" s="329"/>
      <c r="H76" s="327" t="s">
        <v>257</v>
      </c>
      <c r="I76" s="329"/>
      <c r="J76" s="330">
        <v>2018</v>
      </c>
      <c r="K76" s="331"/>
    </row>
    <row r="77" spans="1:11" ht="15" customHeight="1">
      <c r="A77" s="224">
        <v>70</v>
      </c>
      <c r="B77" s="332" t="s">
        <v>283</v>
      </c>
      <c r="C77" s="333"/>
      <c r="D77" s="334"/>
      <c r="E77" s="332" t="s">
        <v>284</v>
      </c>
      <c r="F77" s="333"/>
      <c r="G77" s="334"/>
      <c r="H77" s="332" t="s">
        <v>257</v>
      </c>
      <c r="I77" s="334"/>
      <c r="J77" s="335">
        <v>2019</v>
      </c>
      <c r="K77" s="336"/>
    </row>
    <row r="78" spans="1:11" ht="15" customHeight="1">
      <c r="A78" s="223">
        <v>71</v>
      </c>
      <c r="B78" s="327" t="s">
        <v>283</v>
      </c>
      <c r="C78" s="328"/>
      <c r="D78" s="329"/>
      <c r="E78" s="327" t="s">
        <v>285</v>
      </c>
      <c r="F78" s="328"/>
      <c r="G78" s="329"/>
      <c r="H78" s="327" t="s">
        <v>257</v>
      </c>
      <c r="I78" s="329"/>
      <c r="J78" s="330">
        <v>2018</v>
      </c>
      <c r="K78" s="331"/>
    </row>
    <row r="79" spans="1:11" ht="15" customHeight="1">
      <c r="A79" s="224">
        <v>72</v>
      </c>
      <c r="B79" s="332" t="s">
        <v>283</v>
      </c>
      <c r="C79" s="333"/>
      <c r="D79" s="334"/>
      <c r="E79" s="332" t="s">
        <v>286</v>
      </c>
      <c r="F79" s="333"/>
      <c r="G79" s="334"/>
      <c r="H79" s="332" t="s">
        <v>257</v>
      </c>
      <c r="I79" s="334"/>
      <c r="J79" s="335">
        <v>2016</v>
      </c>
      <c r="K79" s="336"/>
    </row>
    <row r="80" spans="1:11" ht="15" customHeight="1">
      <c r="A80" s="223">
        <v>73</v>
      </c>
      <c r="B80" s="327" t="s">
        <v>283</v>
      </c>
      <c r="C80" s="328"/>
      <c r="D80" s="329"/>
      <c r="E80" s="327" t="s">
        <v>287</v>
      </c>
      <c r="F80" s="328"/>
      <c r="G80" s="329"/>
      <c r="H80" s="327" t="s">
        <v>257</v>
      </c>
      <c r="I80" s="329"/>
      <c r="J80" s="330">
        <v>2019</v>
      </c>
      <c r="K80" s="331"/>
    </row>
    <row r="81" spans="1:11" ht="15" customHeight="1">
      <c r="A81" s="224">
        <v>74</v>
      </c>
      <c r="B81" s="332" t="s">
        <v>288</v>
      </c>
      <c r="C81" s="333"/>
      <c r="D81" s="334"/>
      <c r="E81" s="332" t="s">
        <v>289</v>
      </c>
      <c r="F81" s="333"/>
      <c r="G81" s="334"/>
      <c r="H81" s="332" t="s">
        <v>257</v>
      </c>
      <c r="I81" s="334"/>
      <c r="J81" s="335">
        <v>2016</v>
      </c>
      <c r="K81" s="336"/>
    </row>
    <row r="82" spans="1:11" ht="15" customHeight="1">
      <c r="A82" s="223">
        <v>75</v>
      </c>
      <c r="B82" s="327" t="s">
        <v>288</v>
      </c>
      <c r="C82" s="328"/>
      <c r="D82" s="329"/>
      <c r="E82" s="327" t="s">
        <v>290</v>
      </c>
      <c r="F82" s="328"/>
      <c r="G82" s="329"/>
      <c r="H82" s="327" t="s">
        <v>257</v>
      </c>
      <c r="I82" s="329"/>
      <c r="J82" s="330">
        <v>2016</v>
      </c>
      <c r="K82" s="331"/>
    </row>
    <row r="83" spans="1:11" ht="15" customHeight="1">
      <c r="A83" s="224">
        <v>76</v>
      </c>
      <c r="B83" s="332" t="s">
        <v>288</v>
      </c>
      <c r="C83" s="333"/>
      <c r="D83" s="334"/>
      <c r="E83" s="332" t="s">
        <v>291</v>
      </c>
      <c r="F83" s="333"/>
      <c r="G83" s="334"/>
      <c r="H83" s="332" t="s">
        <v>257</v>
      </c>
      <c r="I83" s="334"/>
      <c r="J83" s="335">
        <v>2016</v>
      </c>
      <c r="K83" s="336"/>
    </row>
    <row r="84" spans="1:11" ht="15" customHeight="1">
      <c r="A84" s="223">
        <v>77</v>
      </c>
      <c r="B84" s="327" t="s">
        <v>288</v>
      </c>
      <c r="C84" s="328"/>
      <c r="D84" s="329"/>
      <c r="E84" s="327" t="s">
        <v>292</v>
      </c>
      <c r="F84" s="328"/>
      <c r="G84" s="329"/>
      <c r="H84" s="327" t="s">
        <v>257</v>
      </c>
      <c r="I84" s="329"/>
      <c r="J84" s="330">
        <v>2016</v>
      </c>
      <c r="K84" s="331"/>
    </row>
    <row r="85" spans="1:11" ht="15" customHeight="1">
      <c r="A85" s="224">
        <v>78</v>
      </c>
      <c r="B85" s="332" t="s">
        <v>288</v>
      </c>
      <c r="C85" s="333"/>
      <c r="D85" s="334"/>
      <c r="E85" s="332" t="s">
        <v>293</v>
      </c>
      <c r="F85" s="333"/>
      <c r="G85" s="334"/>
      <c r="H85" s="332" t="s">
        <v>257</v>
      </c>
      <c r="I85" s="334"/>
      <c r="J85" s="335">
        <v>2016</v>
      </c>
      <c r="K85" s="336"/>
    </row>
    <row r="86" spans="1:11" ht="15" customHeight="1">
      <c r="A86" s="223">
        <v>79</v>
      </c>
      <c r="B86" s="327" t="s">
        <v>288</v>
      </c>
      <c r="C86" s="328"/>
      <c r="D86" s="329"/>
      <c r="E86" s="327" t="s">
        <v>294</v>
      </c>
      <c r="F86" s="328"/>
      <c r="G86" s="329"/>
      <c r="H86" s="327" t="s">
        <v>257</v>
      </c>
      <c r="I86" s="329"/>
      <c r="J86" s="330">
        <v>2018</v>
      </c>
      <c r="K86" s="331"/>
    </row>
    <row r="87" spans="1:11" ht="15" customHeight="1">
      <c r="A87" s="224">
        <v>80</v>
      </c>
      <c r="B87" s="332" t="s">
        <v>288</v>
      </c>
      <c r="C87" s="333"/>
      <c r="D87" s="334"/>
      <c r="E87" s="332" t="s">
        <v>295</v>
      </c>
      <c r="F87" s="333"/>
      <c r="G87" s="334"/>
      <c r="H87" s="332" t="s">
        <v>257</v>
      </c>
      <c r="I87" s="334"/>
      <c r="J87" s="335">
        <v>2018</v>
      </c>
      <c r="K87" s="336"/>
    </row>
    <row r="88" spans="1:11" ht="15" customHeight="1">
      <c r="A88" s="223">
        <v>81</v>
      </c>
      <c r="B88" s="327" t="s">
        <v>296</v>
      </c>
      <c r="C88" s="328"/>
      <c r="D88" s="329"/>
      <c r="E88" s="327" t="s">
        <v>297</v>
      </c>
      <c r="F88" s="328"/>
      <c r="G88" s="329"/>
      <c r="H88" s="327" t="s">
        <v>298</v>
      </c>
      <c r="I88" s="329"/>
      <c r="J88" s="330">
        <v>2016</v>
      </c>
      <c r="K88" s="331"/>
    </row>
    <row r="89" spans="1:11" ht="15" customHeight="1">
      <c r="A89" s="224">
        <v>82</v>
      </c>
      <c r="B89" s="332" t="s">
        <v>296</v>
      </c>
      <c r="C89" s="333"/>
      <c r="D89" s="334"/>
      <c r="E89" s="332" t="s">
        <v>299</v>
      </c>
      <c r="F89" s="333"/>
      <c r="G89" s="334"/>
      <c r="H89" s="332" t="s">
        <v>298</v>
      </c>
      <c r="I89" s="334"/>
      <c r="J89" s="335">
        <v>2017</v>
      </c>
      <c r="K89" s="336"/>
    </row>
    <row r="90" spans="1:11" ht="15" customHeight="1">
      <c r="A90" s="223">
        <v>83</v>
      </c>
      <c r="B90" s="327" t="s">
        <v>296</v>
      </c>
      <c r="C90" s="328"/>
      <c r="D90" s="329"/>
      <c r="E90" s="327" t="s">
        <v>300</v>
      </c>
      <c r="F90" s="328"/>
      <c r="G90" s="329"/>
      <c r="H90" s="327" t="s">
        <v>298</v>
      </c>
      <c r="I90" s="329"/>
      <c r="J90" s="330">
        <v>2017</v>
      </c>
      <c r="K90" s="331"/>
    </row>
    <row r="91" spans="1:11" ht="15" customHeight="1">
      <c r="A91" s="224">
        <v>84</v>
      </c>
      <c r="B91" s="332" t="s">
        <v>296</v>
      </c>
      <c r="C91" s="333"/>
      <c r="D91" s="334"/>
      <c r="E91" s="332" t="s">
        <v>301</v>
      </c>
      <c r="F91" s="333"/>
      <c r="G91" s="334"/>
      <c r="H91" s="332" t="s">
        <v>298</v>
      </c>
      <c r="I91" s="334"/>
      <c r="J91" s="335">
        <v>2018</v>
      </c>
      <c r="K91" s="336"/>
    </row>
    <row r="92" spans="1:11" ht="15" customHeight="1">
      <c r="A92" s="223">
        <v>85</v>
      </c>
      <c r="B92" s="327" t="s">
        <v>296</v>
      </c>
      <c r="C92" s="328"/>
      <c r="D92" s="329"/>
      <c r="E92" s="327" t="s">
        <v>302</v>
      </c>
      <c r="F92" s="328"/>
      <c r="G92" s="329"/>
      <c r="H92" s="327" t="s">
        <v>298</v>
      </c>
      <c r="I92" s="329"/>
      <c r="J92" s="330">
        <v>2019</v>
      </c>
      <c r="K92" s="331"/>
    </row>
    <row r="93" spans="1:11" ht="15" customHeight="1">
      <c r="A93" s="224">
        <v>86</v>
      </c>
      <c r="B93" s="332" t="s">
        <v>296</v>
      </c>
      <c r="C93" s="333"/>
      <c r="D93" s="334"/>
      <c r="E93" s="332" t="s">
        <v>303</v>
      </c>
      <c r="F93" s="333"/>
      <c r="G93" s="334"/>
      <c r="H93" s="332" t="s">
        <v>298</v>
      </c>
      <c r="I93" s="334"/>
      <c r="J93" s="335">
        <v>2020</v>
      </c>
      <c r="K93" s="336"/>
    </row>
    <row r="94" spans="1:11" ht="15" customHeight="1">
      <c r="A94" s="223">
        <v>87</v>
      </c>
      <c r="B94" s="327" t="s">
        <v>304</v>
      </c>
      <c r="C94" s="328"/>
      <c r="D94" s="329"/>
      <c r="E94" s="327" t="s">
        <v>305</v>
      </c>
      <c r="F94" s="328"/>
      <c r="G94" s="329"/>
      <c r="H94" s="327" t="s">
        <v>306</v>
      </c>
      <c r="I94" s="329"/>
      <c r="J94" s="330">
        <v>2016</v>
      </c>
      <c r="K94" s="331"/>
    </row>
    <row r="95" spans="1:11" ht="15" customHeight="1">
      <c r="A95" s="224">
        <v>88</v>
      </c>
      <c r="B95" s="332" t="s">
        <v>304</v>
      </c>
      <c r="C95" s="333"/>
      <c r="D95" s="334"/>
      <c r="E95" s="332" t="s">
        <v>307</v>
      </c>
      <c r="F95" s="333"/>
      <c r="G95" s="334"/>
      <c r="H95" s="332" t="s">
        <v>306</v>
      </c>
      <c r="I95" s="334"/>
      <c r="J95" s="335">
        <v>2023</v>
      </c>
      <c r="K95" s="336"/>
    </row>
    <row r="96" spans="1:11" ht="15" customHeight="1">
      <c r="A96" s="223">
        <v>89</v>
      </c>
      <c r="B96" s="327" t="s">
        <v>304</v>
      </c>
      <c r="C96" s="328"/>
      <c r="D96" s="329"/>
      <c r="E96" s="327" t="s">
        <v>308</v>
      </c>
      <c r="F96" s="328"/>
      <c r="G96" s="329"/>
      <c r="H96" s="327" t="s">
        <v>306</v>
      </c>
      <c r="I96" s="329"/>
      <c r="J96" s="330">
        <v>2022</v>
      </c>
      <c r="K96" s="331"/>
    </row>
    <row r="97" spans="1:11" ht="15" customHeight="1">
      <c r="A97" s="224">
        <v>90</v>
      </c>
      <c r="B97" s="332" t="s">
        <v>304</v>
      </c>
      <c r="C97" s="333"/>
      <c r="D97" s="334"/>
      <c r="E97" s="332" t="s">
        <v>309</v>
      </c>
      <c r="F97" s="333"/>
      <c r="G97" s="334"/>
      <c r="H97" s="332" t="s">
        <v>306</v>
      </c>
      <c r="I97" s="334"/>
      <c r="J97" s="335">
        <v>2022</v>
      </c>
      <c r="K97" s="336"/>
    </row>
    <row r="98" spans="1:11" ht="15" customHeight="1">
      <c r="A98" s="223">
        <v>91</v>
      </c>
      <c r="B98" s="327" t="s">
        <v>304</v>
      </c>
      <c r="C98" s="328"/>
      <c r="D98" s="329"/>
      <c r="E98" s="327" t="s">
        <v>310</v>
      </c>
      <c r="F98" s="328"/>
      <c r="G98" s="329"/>
      <c r="H98" s="327" t="s">
        <v>306</v>
      </c>
      <c r="I98" s="329"/>
      <c r="J98" s="330">
        <v>2022</v>
      </c>
      <c r="K98" s="331"/>
    </row>
    <row r="99" spans="1:11" ht="15" customHeight="1">
      <c r="A99" s="224">
        <v>92</v>
      </c>
      <c r="B99" s="332" t="s">
        <v>304</v>
      </c>
      <c r="C99" s="333"/>
      <c r="D99" s="334"/>
      <c r="E99" s="332" t="s">
        <v>311</v>
      </c>
      <c r="F99" s="333"/>
      <c r="G99" s="334"/>
      <c r="H99" s="332" t="s">
        <v>306</v>
      </c>
      <c r="I99" s="334"/>
      <c r="J99" s="335">
        <v>2021</v>
      </c>
      <c r="K99" s="336"/>
    </row>
    <row r="100" spans="1:11" ht="15" customHeight="1">
      <c r="A100" s="223">
        <v>93</v>
      </c>
      <c r="B100" s="327" t="s">
        <v>304</v>
      </c>
      <c r="C100" s="328"/>
      <c r="D100" s="329"/>
      <c r="E100" s="327" t="s">
        <v>312</v>
      </c>
      <c r="F100" s="328"/>
      <c r="G100" s="329"/>
      <c r="H100" s="327" t="s">
        <v>306</v>
      </c>
      <c r="I100" s="329"/>
      <c r="J100" s="330">
        <v>2022</v>
      </c>
      <c r="K100" s="331"/>
    </row>
    <row r="101" spans="1:11" ht="15" customHeight="1">
      <c r="A101" s="224">
        <v>94</v>
      </c>
      <c r="B101" s="332" t="s">
        <v>304</v>
      </c>
      <c r="C101" s="333"/>
      <c r="D101" s="334"/>
      <c r="E101" s="332" t="s">
        <v>313</v>
      </c>
      <c r="F101" s="333"/>
      <c r="G101" s="334"/>
      <c r="H101" s="332" t="s">
        <v>306</v>
      </c>
      <c r="I101" s="334"/>
      <c r="J101" s="335">
        <v>2023</v>
      </c>
      <c r="K101" s="336"/>
    </row>
    <row r="102" spans="1:11" ht="15" customHeight="1">
      <c r="A102" s="223">
        <v>95</v>
      </c>
      <c r="B102" s="327" t="s">
        <v>304</v>
      </c>
      <c r="C102" s="328"/>
      <c r="D102" s="329"/>
      <c r="E102" s="327" t="s">
        <v>314</v>
      </c>
      <c r="F102" s="328"/>
      <c r="G102" s="329"/>
      <c r="H102" s="327" t="s">
        <v>306</v>
      </c>
      <c r="I102" s="329"/>
      <c r="J102" s="330">
        <v>2023</v>
      </c>
      <c r="K102" s="331"/>
    </row>
    <row r="103" spans="1:11" ht="15" customHeight="1">
      <c r="A103" s="224">
        <v>96</v>
      </c>
      <c r="B103" s="332" t="s">
        <v>304</v>
      </c>
      <c r="C103" s="333"/>
      <c r="D103" s="334"/>
      <c r="E103" s="332" t="s">
        <v>315</v>
      </c>
      <c r="F103" s="333"/>
      <c r="G103" s="334"/>
      <c r="H103" s="332" t="s">
        <v>306</v>
      </c>
      <c r="I103" s="334"/>
      <c r="J103" s="335">
        <v>2021</v>
      </c>
      <c r="K103" s="336"/>
    </row>
    <row r="104" spans="1:11" ht="15" customHeight="1">
      <c r="A104" s="223">
        <v>97</v>
      </c>
      <c r="B104" s="327" t="s">
        <v>304</v>
      </c>
      <c r="C104" s="328"/>
      <c r="D104" s="329"/>
      <c r="E104" s="327" t="s">
        <v>316</v>
      </c>
      <c r="F104" s="328"/>
      <c r="G104" s="329"/>
      <c r="H104" s="327" t="s">
        <v>306</v>
      </c>
      <c r="I104" s="329"/>
      <c r="J104" s="330">
        <v>2023</v>
      </c>
      <c r="K104" s="331"/>
    </row>
    <row r="105" spans="1:11" ht="15" customHeight="1">
      <c r="A105" s="224">
        <v>98</v>
      </c>
      <c r="B105" s="332" t="s">
        <v>304</v>
      </c>
      <c r="C105" s="333"/>
      <c r="D105" s="334"/>
      <c r="E105" s="332" t="s">
        <v>317</v>
      </c>
      <c r="F105" s="333"/>
      <c r="G105" s="334"/>
      <c r="H105" s="332" t="s">
        <v>306</v>
      </c>
      <c r="I105" s="334"/>
      <c r="J105" s="335">
        <v>2023</v>
      </c>
      <c r="K105" s="336"/>
    </row>
    <row r="106" spans="1:11" ht="15" customHeight="1">
      <c r="A106" s="223">
        <v>99</v>
      </c>
      <c r="B106" s="327" t="s">
        <v>304</v>
      </c>
      <c r="C106" s="328"/>
      <c r="D106" s="329"/>
      <c r="E106" s="327" t="s">
        <v>318</v>
      </c>
      <c r="F106" s="328"/>
      <c r="G106" s="329"/>
      <c r="H106" s="327" t="s">
        <v>306</v>
      </c>
      <c r="I106" s="329"/>
      <c r="J106" s="330">
        <v>2021</v>
      </c>
      <c r="K106" s="331"/>
    </row>
    <row r="107" spans="1:11" ht="15" customHeight="1">
      <c r="A107" s="224">
        <v>100</v>
      </c>
      <c r="B107" s="332" t="s">
        <v>304</v>
      </c>
      <c r="C107" s="333"/>
      <c r="D107" s="334"/>
      <c r="E107" s="332" t="s">
        <v>319</v>
      </c>
      <c r="F107" s="333"/>
      <c r="G107" s="334"/>
      <c r="H107" s="332" t="s">
        <v>306</v>
      </c>
      <c r="I107" s="334"/>
      <c r="J107" s="335">
        <v>2022</v>
      </c>
      <c r="K107" s="336"/>
    </row>
    <row r="108" spans="1:11" ht="15" customHeight="1">
      <c r="A108" s="223">
        <v>101</v>
      </c>
      <c r="B108" s="327" t="s">
        <v>320</v>
      </c>
      <c r="C108" s="328"/>
      <c r="D108" s="329"/>
      <c r="E108" s="327" t="s">
        <v>321</v>
      </c>
      <c r="F108" s="328"/>
      <c r="G108" s="329"/>
      <c r="H108" s="327" t="s">
        <v>306</v>
      </c>
      <c r="I108" s="329"/>
      <c r="J108" s="330">
        <v>2016</v>
      </c>
      <c r="K108" s="331"/>
    </row>
    <row r="109" spans="1:11" ht="15" customHeight="1">
      <c r="A109" s="224">
        <v>102</v>
      </c>
      <c r="B109" s="332" t="s">
        <v>320</v>
      </c>
      <c r="C109" s="333"/>
      <c r="D109" s="334"/>
      <c r="E109" s="332" t="s">
        <v>322</v>
      </c>
      <c r="F109" s="333"/>
      <c r="G109" s="334"/>
      <c r="H109" s="332" t="s">
        <v>306</v>
      </c>
      <c r="I109" s="334"/>
      <c r="J109" s="335">
        <v>2016</v>
      </c>
      <c r="K109" s="336"/>
    </row>
    <row r="110" spans="1:11" ht="15" customHeight="1">
      <c r="A110" s="223">
        <v>103</v>
      </c>
      <c r="B110" s="327" t="s">
        <v>320</v>
      </c>
      <c r="C110" s="328"/>
      <c r="D110" s="329"/>
      <c r="E110" s="327" t="s">
        <v>323</v>
      </c>
      <c r="F110" s="328"/>
      <c r="G110" s="329"/>
      <c r="H110" s="327" t="s">
        <v>306</v>
      </c>
      <c r="I110" s="329"/>
      <c r="J110" s="330">
        <v>2016</v>
      </c>
      <c r="K110" s="331"/>
    </row>
    <row r="111" spans="1:11" ht="15" customHeight="1">
      <c r="A111" s="224">
        <v>104</v>
      </c>
      <c r="B111" s="332" t="s">
        <v>320</v>
      </c>
      <c r="C111" s="333"/>
      <c r="D111" s="334"/>
      <c r="E111" s="332" t="s">
        <v>324</v>
      </c>
      <c r="F111" s="333"/>
      <c r="G111" s="334"/>
      <c r="H111" s="332" t="s">
        <v>306</v>
      </c>
      <c r="I111" s="334"/>
      <c r="J111" s="335">
        <v>2016</v>
      </c>
      <c r="K111" s="336"/>
    </row>
    <row r="112" spans="1:11" ht="15" customHeight="1">
      <c r="A112" s="223">
        <v>105</v>
      </c>
      <c r="B112" s="327" t="s">
        <v>320</v>
      </c>
      <c r="C112" s="328"/>
      <c r="D112" s="329"/>
      <c r="E112" s="327" t="s">
        <v>325</v>
      </c>
      <c r="F112" s="328"/>
      <c r="G112" s="329"/>
      <c r="H112" s="327" t="s">
        <v>306</v>
      </c>
      <c r="I112" s="329"/>
      <c r="J112" s="330">
        <v>2020</v>
      </c>
      <c r="K112" s="331"/>
    </row>
    <row r="113" spans="1:11" ht="15" customHeight="1">
      <c r="A113" s="224">
        <v>106</v>
      </c>
      <c r="B113" s="332" t="s">
        <v>320</v>
      </c>
      <c r="C113" s="333"/>
      <c r="D113" s="334"/>
      <c r="E113" s="332" t="s">
        <v>326</v>
      </c>
      <c r="F113" s="333"/>
      <c r="G113" s="334"/>
      <c r="H113" s="332" t="s">
        <v>306</v>
      </c>
      <c r="I113" s="334"/>
      <c r="J113" s="335">
        <v>2022</v>
      </c>
      <c r="K113" s="336"/>
    </row>
    <row r="114" spans="1:11" ht="15" customHeight="1">
      <c r="A114" s="223">
        <v>107</v>
      </c>
      <c r="B114" s="327" t="s">
        <v>320</v>
      </c>
      <c r="C114" s="328"/>
      <c r="D114" s="329"/>
      <c r="E114" s="327" t="s">
        <v>327</v>
      </c>
      <c r="F114" s="328"/>
      <c r="G114" s="329"/>
      <c r="H114" s="327" t="s">
        <v>306</v>
      </c>
      <c r="I114" s="329"/>
      <c r="J114" s="330">
        <v>2022</v>
      </c>
      <c r="K114" s="331"/>
    </row>
    <row r="115" spans="1:11" ht="15" customHeight="1">
      <c r="A115" s="224">
        <v>108</v>
      </c>
      <c r="B115" s="332" t="s">
        <v>328</v>
      </c>
      <c r="C115" s="333"/>
      <c r="D115" s="334"/>
      <c r="E115" s="332" t="s">
        <v>329</v>
      </c>
      <c r="F115" s="333"/>
      <c r="G115" s="334"/>
      <c r="H115" s="332" t="s">
        <v>306</v>
      </c>
      <c r="I115" s="334"/>
      <c r="J115" s="335">
        <v>2016</v>
      </c>
      <c r="K115" s="336"/>
    </row>
    <row r="116" spans="1:11" ht="15" customHeight="1">
      <c r="A116" s="223">
        <v>109</v>
      </c>
      <c r="B116" s="327" t="s">
        <v>328</v>
      </c>
      <c r="C116" s="328"/>
      <c r="D116" s="329"/>
      <c r="E116" s="327" t="s">
        <v>330</v>
      </c>
      <c r="F116" s="328"/>
      <c r="G116" s="329"/>
      <c r="H116" s="327" t="s">
        <v>306</v>
      </c>
      <c r="I116" s="329"/>
      <c r="J116" s="330">
        <v>2016</v>
      </c>
      <c r="K116" s="331"/>
    </row>
    <row r="117" spans="1:11" ht="15" customHeight="1">
      <c r="A117" s="224">
        <v>110</v>
      </c>
      <c r="B117" s="332" t="s">
        <v>328</v>
      </c>
      <c r="C117" s="333"/>
      <c r="D117" s="334"/>
      <c r="E117" s="332" t="s">
        <v>331</v>
      </c>
      <c r="F117" s="333"/>
      <c r="G117" s="334"/>
      <c r="H117" s="332" t="s">
        <v>306</v>
      </c>
      <c r="I117" s="334"/>
      <c r="J117" s="335">
        <v>2022</v>
      </c>
      <c r="K117" s="336"/>
    </row>
    <row r="118" spans="1:11" ht="15" customHeight="1">
      <c r="A118" s="223">
        <v>111</v>
      </c>
      <c r="B118" s="327" t="s">
        <v>328</v>
      </c>
      <c r="C118" s="328"/>
      <c r="D118" s="329"/>
      <c r="E118" s="327" t="s">
        <v>332</v>
      </c>
      <c r="F118" s="328"/>
      <c r="G118" s="329"/>
      <c r="H118" s="327" t="s">
        <v>306</v>
      </c>
      <c r="I118" s="329"/>
      <c r="J118" s="330">
        <v>2020</v>
      </c>
      <c r="K118" s="331"/>
    </row>
    <row r="119" spans="1:11" ht="15" customHeight="1">
      <c r="A119" s="224">
        <v>112</v>
      </c>
      <c r="B119" s="332" t="s">
        <v>328</v>
      </c>
      <c r="C119" s="333"/>
      <c r="D119" s="334"/>
      <c r="E119" s="332" t="s">
        <v>333</v>
      </c>
      <c r="F119" s="333"/>
      <c r="G119" s="334"/>
      <c r="H119" s="332" t="s">
        <v>306</v>
      </c>
      <c r="I119" s="334"/>
      <c r="J119" s="335">
        <v>2022</v>
      </c>
      <c r="K119" s="336"/>
    </row>
    <row r="120" spans="1:11" ht="15" customHeight="1">
      <c r="A120" s="223">
        <v>113</v>
      </c>
      <c r="B120" s="327" t="s">
        <v>334</v>
      </c>
      <c r="C120" s="328"/>
      <c r="D120" s="329"/>
      <c r="E120" s="327" t="s">
        <v>335</v>
      </c>
      <c r="F120" s="328"/>
      <c r="G120" s="329"/>
      <c r="H120" s="327" t="s">
        <v>306</v>
      </c>
      <c r="I120" s="329"/>
      <c r="J120" s="330">
        <v>2016</v>
      </c>
      <c r="K120" s="331"/>
    </row>
    <row r="121" spans="1:11" ht="15" customHeight="1">
      <c r="A121" s="224">
        <v>114</v>
      </c>
      <c r="B121" s="332" t="s">
        <v>334</v>
      </c>
      <c r="C121" s="333"/>
      <c r="D121" s="334"/>
      <c r="E121" s="332" t="s">
        <v>336</v>
      </c>
      <c r="F121" s="333"/>
      <c r="G121" s="334"/>
      <c r="H121" s="332" t="s">
        <v>306</v>
      </c>
      <c r="I121" s="334"/>
      <c r="J121" s="335">
        <v>2022</v>
      </c>
      <c r="K121" s="336"/>
    </row>
    <row r="122" spans="1:11" ht="15" customHeight="1">
      <c r="A122" s="223">
        <v>115</v>
      </c>
      <c r="B122" s="327" t="s">
        <v>334</v>
      </c>
      <c r="C122" s="328"/>
      <c r="D122" s="329"/>
      <c r="E122" s="327" t="s">
        <v>337</v>
      </c>
      <c r="F122" s="328"/>
      <c r="G122" s="329"/>
      <c r="H122" s="327" t="s">
        <v>306</v>
      </c>
      <c r="I122" s="329"/>
      <c r="J122" s="330">
        <v>2022</v>
      </c>
      <c r="K122" s="331"/>
    </row>
    <row r="123" spans="1:11" ht="15" customHeight="1">
      <c r="A123" s="224">
        <v>116</v>
      </c>
      <c r="B123" s="332" t="s">
        <v>334</v>
      </c>
      <c r="C123" s="333"/>
      <c r="D123" s="334"/>
      <c r="E123" s="332" t="s">
        <v>338</v>
      </c>
      <c r="F123" s="333"/>
      <c r="G123" s="334"/>
      <c r="H123" s="332" t="s">
        <v>306</v>
      </c>
      <c r="I123" s="334"/>
      <c r="J123" s="335">
        <v>2022</v>
      </c>
      <c r="K123" s="336"/>
    </row>
    <row r="124" spans="1:11" ht="15" customHeight="1">
      <c r="A124" s="223">
        <v>117</v>
      </c>
      <c r="B124" s="327" t="s">
        <v>334</v>
      </c>
      <c r="C124" s="328"/>
      <c r="D124" s="329"/>
      <c r="E124" s="327" t="s">
        <v>339</v>
      </c>
      <c r="F124" s="328"/>
      <c r="G124" s="329"/>
      <c r="H124" s="327" t="s">
        <v>306</v>
      </c>
      <c r="I124" s="329"/>
      <c r="J124" s="330">
        <v>2021</v>
      </c>
      <c r="K124" s="331"/>
    </row>
    <row r="125" spans="1:11" ht="15" customHeight="1">
      <c r="A125" s="224">
        <v>118</v>
      </c>
      <c r="B125" s="332" t="s">
        <v>334</v>
      </c>
      <c r="C125" s="333"/>
      <c r="D125" s="334"/>
      <c r="E125" s="332" t="s">
        <v>340</v>
      </c>
      <c r="F125" s="333"/>
      <c r="G125" s="334"/>
      <c r="H125" s="332" t="s">
        <v>306</v>
      </c>
      <c r="I125" s="334"/>
      <c r="J125" s="335">
        <v>2022</v>
      </c>
      <c r="K125" s="336"/>
    </row>
    <row r="126" spans="1:11" ht="15" customHeight="1">
      <c r="A126" s="223">
        <v>119</v>
      </c>
      <c r="B126" s="327" t="s">
        <v>334</v>
      </c>
      <c r="C126" s="328"/>
      <c r="D126" s="329"/>
      <c r="E126" s="327" t="s">
        <v>341</v>
      </c>
      <c r="F126" s="328"/>
      <c r="G126" s="329"/>
      <c r="H126" s="327" t="s">
        <v>306</v>
      </c>
      <c r="I126" s="329"/>
      <c r="J126" s="330">
        <v>2022</v>
      </c>
      <c r="K126" s="331"/>
    </row>
    <row r="127" spans="1:11" ht="15" customHeight="1">
      <c r="A127" s="224">
        <v>120</v>
      </c>
      <c r="B127" s="332" t="s">
        <v>334</v>
      </c>
      <c r="C127" s="333"/>
      <c r="D127" s="334"/>
      <c r="E127" s="332" t="s">
        <v>342</v>
      </c>
      <c r="F127" s="333"/>
      <c r="G127" s="334"/>
      <c r="H127" s="332" t="s">
        <v>306</v>
      </c>
      <c r="I127" s="334"/>
      <c r="J127" s="335">
        <v>2022</v>
      </c>
      <c r="K127" s="336"/>
    </row>
    <row r="128" spans="1:11" ht="15" customHeight="1">
      <c r="A128" s="223">
        <v>121</v>
      </c>
      <c r="B128" s="327" t="s">
        <v>334</v>
      </c>
      <c r="C128" s="328"/>
      <c r="D128" s="329"/>
      <c r="E128" s="327" t="s">
        <v>343</v>
      </c>
      <c r="F128" s="328"/>
      <c r="G128" s="329"/>
      <c r="H128" s="327" t="s">
        <v>306</v>
      </c>
      <c r="I128" s="329"/>
      <c r="J128" s="330">
        <v>2023</v>
      </c>
      <c r="K128" s="331"/>
    </row>
    <row r="129" spans="1:11" ht="15" customHeight="1">
      <c r="A129" s="224">
        <v>122</v>
      </c>
      <c r="B129" s="332" t="s">
        <v>334</v>
      </c>
      <c r="C129" s="333"/>
      <c r="D129" s="334"/>
      <c r="E129" s="332" t="s">
        <v>344</v>
      </c>
      <c r="F129" s="333"/>
      <c r="G129" s="334"/>
      <c r="H129" s="332" t="s">
        <v>306</v>
      </c>
      <c r="I129" s="334"/>
      <c r="J129" s="335">
        <v>2023</v>
      </c>
      <c r="K129" s="336"/>
    </row>
    <row r="130" spans="1:11" ht="15" customHeight="1">
      <c r="A130" s="223">
        <v>123</v>
      </c>
      <c r="B130" s="327" t="s">
        <v>334</v>
      </c>
      <c r="C130" s="328"/>
      <c r="D130" s="329"/>
      <c r="E130" s="327" t="s">
        <v>345</v>
      </c>
      <c r="F130" s="328"/>
      <c r="G130" s="329"/>
      <c r="H130" s="327" t="s">
        <v>306</v>
      </c>
      <c r="I130" s="329"/>
      <c r="J130" s="330">
        <v>2022</v>
      </c>
      <c r="K130" s="331"/>
    </row>
    <row r="131" spans="1:11" ht="15" customHeight="1">
      <c r="A131" s="224">
        <v>124</v>
      </c>
      <c r="B131" s="332" t="s">
        <v>334</v>
      </c>
      <c r="C131" s="333"/>
      <c r="D131" s="334"/>
      <c r="E131" s="332" t="s">
        <v>346</v>
      </c>
      <c r="F131" s="333"/>
      <c r="G131" s="334"/>
      <c r="H131" s="332" t="s">
        <v>306</v>
      </c>
      <c r="I131" s="334"/>
      <c r="J131" s="335">
        <v>2023</v>
      </c>
      <c r="K131" s="336"/>
    </row>
    <row r="132" spans="1:11" ht="15" customHeight="1">
      <c r="A132" s="223">
        <v>125</v>
      </c>
      <c r="B132" s="327" t="s">
        <v>334</v>
      </c>
      <c r="C132" s="328"/>
      <c r="D132" s="329"/>
      <c r="E132" s="327" t="s">
        <v>347</v>
      </c>
      <c r="F132" s="328"/>
      <c r="G132" s="329"/>
      <c r="H132" s="327" t="s">
        <v>306</v>
      </c>
      <c r="I132" s="329"/>
      <c r="J132" s="330">
        <v>2022</v>
      </c>
      <c r="K132" s="331"/>
    </row>
    <row r="133" spans="1:11" ht="15" customHeight="1">
      <c r="A133" s="224">
        <v>126</v>
      </c>
      <c r="B133" s="332" t="s">
        <v>348</v>
      </c>
      <c r="C133" s="333"/>
      <c r="D133" s="334"/>
      <c r="E133" s="332" t="s">
        <v>349</v>
      </c>
      <c r="F133" s="333"/>
      <c r="G133" s="334"/>
      <c r="H133" s="332" t="s">
        <v>350</v>
      </c>
      <c r="I133" s="334"/>
      <c r="J133" s="335">
        <v>2016</v>
      </c>
      <c r="K133" s="336"/>
    </row>
    <row r="134" spans="1:11" ht="15" customHeight="1">
      <c r="A134" s="223">
        <v>127</v>
      </c>
      <c r="B134" s="327" t="s">
        <v>348</v>
      </c>
      <c r="C134" s="328"/>
      <c r="D134" s="329"/>
      <c r="E134" s="327" t="s">
        <v>351</v>
      </c>
      <c r="F134" s="328"/>
      <c r="G134" s="329"/>
      <c r="H134" s="327" t="s">
        <v>350</v>
      </c>
      <c r="I134" s="329"/>
      <c r="J134" s="330">
        <v>2017</v>
      </c>
      <c r="K134" s="331"/>
    </row>
    <row r="135" spans="1:11" ht="15" customHeight="1">
      <c r="A135" s="224">
        <v>128</v>
      </c>
      <c r="B135" s="332" t="s">
        <v>348</v>
      </c>
      <c r="C135" s="333"/>
      <c r="D135" s="334"/>
      <c r="E135" s="332" t="s">
        <v>352</v>
      </c>
      <c r="F135" s="333"/>
      <c r="G135" s="334"/>
      <c r="H135" s="332" t="s">
        <v>350</v>
      </c>
      <c r="I135" s="334"/>
      <c r="J135" s="335">
        <v>2019</v>
      </c>
      <c r="K135" s="336"/>
    </row>
    <row r="136" spans="1:11" ht="15" customHeight="1">
      <c r="A136" s="223">
        <v>129</v>
      </c>
      <c r="B136" s="327" t="s">
        <v>348</v>
      </c>
      <c r="C136" s="328"/>
      <c r="D136" s="329"/>
      <c r="E136" s="327" t="s">
        <v>353</v>
      </c>
      <c r="F136" s="328"/>
      <c r="G136" s="329"/>
      <c r="H136" s="327" t="s">
        <v>350</v>
      </c>
      <c r="I136" s="329"/>
      <c r="J136" s="330">
        <v>2019</v>
      </c>
      <c r="K136" s="331"/>
    </row>
    <row r="137" spans="1:11" ht="15" customHeight="1">
      <c r="A137" s="224">
        <v>130</v>
      </c>
      <c r="B137" s="332" t="s">
        <v>348</v>
      </c>
      <c r="C137" s="333"/>
      <c r="D137" s="334"/>
      <c r="E137" s="332" t="s">
        <v>354</v>
      </c>
      <c r="F137" s="333"/>
      <c r="G137" s="334"/>
      <c r="H137" s="332" t="s">
        <v>350</v>
      </c>
      <c r="I137" s="334"/>
      <c r="J137" s="335">
        <v>2019</v>
      </c>
      <c r="K137" s="336"/>
    </row>
    <row r="138" spans="1:11" ht="15" customHeight="1">
      <c r="A138" s="223">
        <v>131</v>
      </c>
      <c r="B138" s="327" t="s">
        <v>348</v>
      </c>
      <c r="C138" s="328"/>
      <c r="D138" s="329"/>
      <c r="E138" s="327" t="s">
        <v>355</v>
      </c>
      <c r="F138" s="328"/>
      <c r="G138" s="329"/>
      <c r="H138" s="327" t="s">
        <v>350</v>
      </c>
      <c r="I138" s="329"/>
      <c r="J138" s="330">
        <v>2019</v>
      </c>
      <c r="K138" s="331"/>
    </row>
    <row r="139" spans="1:11" ht="15" customHeight="1">
      <c r="A139" s="224">
        <v>132</v>
      </c>
      <c r="B139" s="332" t="s">
        <v>348</v>
      </c>
      <c r="C139" s="333"/>
      <c r="D139" s="334"/>
      <c r="E139" s="332" t="s">
        <v>356</v>
      </c>
      <c r="F139" s="333"/>
      <c r="G139" s="334"/>
      <c r="H139" s="332" t="s">
        <v>350</v>
      </c>
      <c r="I139" s="334"/>
      <c r="J139" s="335">
        <v>2019</v>
      </c>
      <c r="K139" s="336"/>
    </row>
    <row r="140" spans="1:11" ht="15" customHeight="1">
      <c r="A140" s="223">
        <v>133</v>
      </c>
      <c r="B140" s="327" t="s">
        <v>348</v>
      </c>
      <c r="C140" s="328"/>
      <c r="D140" s="329"/>
      <c r="E140" s="327" t="s">
        <v>357</v>
      </c>
      <c r="F140" s="328"/>
      <c r="G140" s="329"/>
      <c r="H140" s="327" t="s">
        <v>350</v>
      </c>
      <c r="I140" s="329"/>
      <c r="J140" s="330">
        <v>2019</v>
      </c>
      <c r="K140" s="331"/>
    </row>
    <row r="141" spans="1:11" ht="15" customHeight="1">
      <c r="A141" s="224">
        <v>134</v>
      </c>
      <c r="B141" s="332" t="s">
        <v>348</v>
      </c>
      <c r="C141" s="333"/>
      <c r="D141" s="334"/>
      <c r="E141" s="332" t="s">
        <v>358</v>
      </c>
      <c r="F141" s="333"/>
      <c r="G141" s="334"/>
      <c r="H141" s="332" t="s">
        <v>350</v>
      </c>
      <c r="I141" s="334"/>
      <c r="J141" s="335">
        <v>2019</v>
      </c>
      <c r="K141" s="336"/>
    </row>
    <row r="142" spans="1:11" ht="15" customHeight="1">
      <c r="A142" s="223">
        <v>135</v>
      </c>
      <c r="B142" s="327" t="s">
        <v>348</v>
      </c>
      <c r="C142" s="328"/>
      <c r="D142" s="329"/>
      <c r="E142" s="327" t="s">
        <v>359</v>
      </c>
      <c r="F142" s="328"/>
      <c r="G142" s="329"/>
      <c r="H142" s="327" t="s">
        <v>350</v>
      </c>
      <c r="I142" s="329"/>
      <c r="J142" s="330">
        <v>2019</v>
      </c>
      <c r="K142" s="331"/>
    </row>
    <row r="143" spans="1:11" ht="15" customHeight="1">
      <c r="A143" s="224">
        <v>136</v>
      </c>
      <c r="B143" s="332" t="s">
        <v>348</v>
      </c>
      <c r="C143" s="333"/>
      <c r="D143" s="334"/>
      <c r="E143" s="332" t="s">
        <v>360</v>
      </c>
      <c r="F143" s="333"/>
      <c r="G143" s="334"/>
      <c r="H143" s="332" t="s">
        <v>350</v>
      </c>
      <c r="I143" s="334"/>
      <c r="J143" s="335">
        <v>2019</v>
      </c>
      <c r="K143" s="336"/>
    </row>
    <row r="144" spans="1:11" ht="15" customHeight="1">
      <c r="A144" s="223">
        <v>137</v>
      </c>
      <c r="B144" s="327" t="s">
        <v>348</v>
      </c>
      <c r="C144" s="328"/>
      <c r="D144" s="329"/>
      <c r="E144" s="327" t="s">
        <v>361</v>
      </c>
      <c r="F144" s="328"/>
      <c r="G144" s="329"/>
      <c r="H144" s="327" t="s">
        <v>350</v>
      </c>
      <c r="I144" s="329"/>
      <c r="J144" s="330">
        <v>2019</v>
      </c>
      <c r="K144" s="331"/>
    </row>
    <row r="145" spans="1:11" ht="15" customHeight="1">
      <c r="A145" s="224">
        <v>138</v>
      </c>
      <c r="B145" s="332" t="s">
        <v>348</v>
      </c>
      <c r="C145" s="333"/>
      <c r="D145" s="334"/>
      <c r="E145" s="332" t="s">
        <v>362</v>
      </c>
      <c r="F145" s="333"/>
      <c r="G145" s="334"/>
      <c r="H145" s="332" t="s">
        <v>350</v>
      </c>
      <c r="I145" s="334"/>
      <c r="J145" s="335">
        <v>2019</v>
      </c>
      <c r="K145" s="336"/>
    </row>
    <row r="146" spans="1:11" ht="15" customHeight="1">
      <c r="A146" s="223">
        <v>139</v>
      </c>
      <c r="B146" s="327" t="s">
        <v>348</v>
      </c>
      <c r="C146" s="328"/>
      <c r="D146" s="329"/>
      <c r="E146" s="327" t="s">
        <v>363</v>
      </c>
      <c r="F146" s="328"/>
      <c r="G146" s="329"/>
      <c r="H146" s="327" t="s">
        <v>350</v>
      </c>
      <c r="I146" s="329"/>
      <c r="J146" s="330">
        <v>2019</v>
      </c>
      <c r="K146" s="331"/>
    </row>
    <row r="147" spans="1:11" ht="15" customHeight="1">
      <c r="A147" s="224">
        <v>140</v>
      </c>
      <c r="B147" s="332" t="s">
        <v>348</v>
      </c>
      <c r="C147" s="333"/>
      <c r="D147" s="334"/>
      <c r="E147" s="332" t="s">
        <v>364</v>
      </c>
      <c r="F147" s="333"/>
      <c r="G147" s="334"/>
      <c r="H147" s="332" t="s">
        <v>350</v>
      </c>
      <c r="I147" s="334"/>
      <c r="J147" s="335">
        <v>2020</v>
      </c>
      <c r="K147" s="336"/>
    </row>
    <row r="148" spans="1:11" ht="15" customHeight="1">
      <c r="A148" s="223">
        <v>141</v>
      </c>
      <c r="B148" s="327" t="s">
        <v>348</v>
      </c>
      <c r="C148" s="328"/>
      <c r="D148" s="329"/>
      <c r="E148" s="327" t="s">
        <v>365</v>
      </c>
      <c r="F148" s="328"/>
      <c r="G148" s="329"/>
      <c r="H148" s="327" t="s">
        <v>350</v>
      </c>
      <c r="I148" s="329"/>
      <c r="J148" s="330">
        <v>2019</v>
      </c>
      <c r="K148" s="331"/>
    </row>
    <row r="149" spans="1:11" ht="15" customHeight="1">
      <c r="A149" s="224">
        <v>142</v>
      </c>
      <c r="B149" s="332" t="s">
        <v>348</v>
      </c>
      <c r="C149" s="333"/>
      <c r="D149" s="334"/>
      <c r="E149" s="332" t="s">
        <v>366</v>
      </c>
      <c r="F149" s="333"/>
      <c r="G149" s="334"/>
      <c r="H149" s="332" t="s">
        <v>350</v>
      </c>
      <c r="I149" s="334"/>
      <c r="J149" s="335">
        <v>2019</v>
      </c>
      <c r="K149" s="336"/>
    </row>
    <row r="150" spans="1:11" ht="15" customHeight="1">
      <c r="A150" s="223">
        <v>143</v>
      </c>
      <c r="B150" s="327" t="s">
        <v>348</v>
      </c>
      <c r="C150" s="328"/>
      <c r="D150" s="329"/>
      <c r="E150" s="327" t="s">
        <v>367</v>
      </c>
      <c r="F150" s="328"/>
      <c r="G150" s="329"/>
      <c r="H150" s="327" t="s">
        <v>350</v>
      </c>
      <c r="I150" s="329"/>
      <c r="J150" s="330">
        <v>2020</v>
      </c>
      <c r="K150" s="331"/>
    </row>
    <row r="151" spans="1:11" ht="15" customHeight="1">
      <c r="A151" s="224">
        <v>144</v>
      </c>
      <c r="B151" s="332" t="s">
        <v>348</v>
      </c>
      <c r="C151" s="333"/>
      <c r="D151" s="334"/>
      <c r="E151" s="332" t="s">
        <v>368</v>
      </c>
      <c r="F151" s="333"/>
      <c r="G151" s="334"/>
      <c r="H151" s="332" t="s">
        <v>350</v>
      </c>
      <c r="I151" s="334"/>
      <c r="J151" s="335">
        <v>2019</v>
      </c>
      <c r="K151" s="336"/>
    </row>
    <row r="152" spans="1:11" ht="15" customHeight="1">
      <c r="A152" s="223">
        <v>145</v>
      </c>
      <c r="B152" s="327" t="s">
        <v>348</v>
      </c>
      <c r="C152" s="328"/>
      <c r="D152" s="329"/>
      <c r="E152" s="327" t="s">
        <v>369</v>
      </c>
      <c r="F152" s="328"/>
      <c r="G152" s="329"/>
      <c r="H152" s="327" t="s">
        <v>350</v>
      </c>
      <c r="I152" s="329"/>
      <c r="J152" s="330">
        <v>2019</v>
      </c>
      <c r="K152" s="331"/>
    </row>
    <row r="153" spans="1:11" ht="15" customHeight="1">
      <c r="A153" s="224">
        <v>146</v>
      </c>
      <c r="B153" s="332" t="s">
        <v>348</v>
      </c>
      <c r="C153" s="333"/>
      <c r="D153" s="334"/>
      <c r="E153" s="332" t="s">
        <v>370</v>
      </c>
      <c r="F153" s="333"/>
      <c r="G153" s="334"/>
      <c r="H153" s="332" t="s">
        <v>350</v>
      </c>
      <c r="I153" s="334"/>
      <c r="J153" s="335">
        <v>2019</v>
      </c>
      <c r="K153" s="336"/>
    </row>
    <row r="154" spans="1:11" ht="15" customHeight="1">
      <c r="A154" s="223">
        <v>147</v>
      </c>
      <c r="B154" s="327" t="s">
        <v>348</v>
      </c>
      <c r="C154" s="328"/>
      <c r="D154" s="329"/>
      <c r="E154" s="327" t="s">
        <v>371</v>
      </c>
      <c r="F154" s="328"/>
      <c r="G154" s="329"/>
      <c r="H154" s="327" t="s">
        <v>350</v>
      </c>
      <c r="I154" s="329"/>
      <c r="J154" s="330">
        <v>2019</v>
      </c>
      <c r="K154" s="331"/>
    </row>
    <row r="155" spans="1:11" ht="15" customHeight="1">
      <c r="A155" s="224">
        <v>148</v>
      </c>
      <c r="B155" s="332" t="s">
        <v>348</v>
      </c>
      <c r="C155" s="333"/>
      <c r="D155" s="334"/>
      <c r="E155" s="332" t="s">
        <v>372</v>
      </c>
      <c r="F155" s="333"/>
      <c r="G155" s="334"/>
      <c r="H155" s="332" t="s">
        <v>350</v>
      </c>
      <c r="I155" s="334"/>
      <c r="J155" s="335">
        <v>2020</v>
      </c>
      <c r="K155" s="336"/>
    </row>
    <row r="156" spans="1:11" ht="15" customHeight="1">
      <c r="A156" s="223">
        <v>149</v>
      </c>
      <c r="B156" s="327" t="s">
        <v>348</v>
      </c>
      <c r="C156" s="328"/>
      <c r="D156" s="329"/>
      <c r="E156" s="327" t="s">
        <v>373</v>
      </c>
      <c r="F156" s="328"/>
      <c r="G156" s="329"/>
      <c r="H156" s="327" t="s">
        <v>350</v>
      </c>
      <c r="I156" s="329"/>
      <c r="J156" s="330">
        <v>2019</v>
      </c>
      <c r="K156" s="331"/>
    </row>
    <row r="157" spans="1:11" ht="15" customHeight="1">
      <c r="A157" s="224">
        <v>150</v>
      </c>
      <c r="B157" s="332" t="s">
        <v>348</v>
      </c>
      <c r="C157" s="333"/>
      <c r="D157" s="334"/>
      <c r="E157" s="332" t="s">
        <v>374</v>
      </c>
      <c r="F157" s="333"/>
      <c r="G157" s="334"/>
      <c r="H157" s="332" t="s">
        <v>350</v>
      </c>
      <c r="I157" s="334"/>
      <c r="J157" s="335">
        <v>2020</v>
      </c>
      <c r="K157" s="336"/>
    </row>
    <row r="158" spans="1:11" ht="15" customHeight="1">
      <c r="A158" s="223">
        <v>151</v>
      </c>
      <c r="B158" s="327" t="s">
        <v>348</v>
      </c>
      <c r="C158" s="328"/>
      <c r="D158" s="329"/>
      <c r="E158" s="327" t="s">
        <v>375</v>
      </c>
      <c r="F158" s="328"/>
      <c r="G158" s="329"/>
      <c r="H158" s="327" t="s">
        <v>350</v>
      </c>
      <c r="I158" s="329"/>
      <c r="J158" s="330">
        <v>2019</v>
      </c>
      <c r="K158" s="331"/>
    </row>
    <row r="159" spans="1:11" ht="15" customHeight="1">
      <c r="A159" s="224">
        <v>152</v>
      </c>
      <c r="B159" s="332" t="s">
        <v>348</v>
      </c>
      <c r="C159" s="333"/>
      <c r="D159" s="334"/>
      <c r="E159" s="332" t="s">
        <v>376</v>
      </c>
      <c r="F159" s="333"/>
      <c r="G159" s="334"/>
      <c r="H159" s="332" t="s">
        <v>350</v>
      </c>
      <c r="I159" s="334"/>
      <c r="J159" s="335">
        <v>2019</v>
      </c>
      <c r="K159" s="336"/>
    </row>
    <row r="160" spans="1:11" ht="15" customHeight="1">
      <c r="A160" s="223">
        <v>153</v>
      </c>
      <c r="B160" s="327" t="s">
        <v>348</v>
      </c>
      <c r="C160" s="328"/>
      <c r="D160" s="329"/>
      <c r="E160" s="327" t="s">
        <v>377</v>
      </c>
      <c r="F160" s="328"/>
      <c r="G160" s="329"/>
      <c r="H160" s="327" t="s">
        <v>350</v>
      </c>
      <c r="I160" s="329"/>
      <c r="J160" s="330">
        <v>2019</v>
      </c>
      <c r="K160" s="331"/>
    </row>
    <row r="161" spans="1:11" ht="15" customHeight="1">
      <c r="A161" s="224">
        <v>154</v>
      </c>
      <c r="B161" s="332" t="s">
        <v>348</v>
      </c>
      <c r="C161" s="333"/>
      <c r="D161" s="334"/>
      <c r="E161" s="332" t="s">
        <v>378</v>
      </c>
      <c r="F161" s="333"/>
      <c r="G161" s="334"/>
      <c r="H161" s="332" t="s">
        <v>350</v>
      </c>
      <c r="I161" s="334"/>
      <c r="J161" s="335">
        <v>2019</v>
      </c>
      <c r="K161" s="336"/>
    </row>
    <row r="162" spans="1:11" ht="15" customHeight="1">
      <c r="A162" s="223">
        <v>155</v>
      </c>
      <c r="B162" s="327" t="s">
        <v>348</v>
      </c>
      <c r="C162" s="328"/>
      <c r="D162" s="329"/>
      <c r="E162" s="327" t="s">
        <v>379</v>
      </c>
      <c r="F162" s="328"/>
      <c r="G162" s="329"/>
      <c r="H162" s="327" t="s">
        <v>350</v>
      </c>
      <c r="I162" s="329"/>
      <c r="J162" s="330">
        <v>2020</v>
      </c>
      <c r="K162" s="331"/>
    </row>
    <row r="163" spans="1:11" ht="15" customHeight="1">
      <c r="A163" s="224">
        <v>156</v>
      </c>
      <c r="B163" s="332" t="s">
        <v>348</v>
      </c>
      <c r="C163" s="333"/>
      <c r="D163" s="334"/>
      <c r="E163" s="332" t="s">
        <v>380</v>
      </c>
      <c r="F163" s="333"/>
      <c r="G163" s="334"/>
      <c r="H163" s="332" t="s">
        <v>350</v>
      </c>
      <c r="I163" s="334"/>
      <c r="J163" s="335">
        <v>2019</v>
      </c>
      <c r="K163" s="336"/>
    </row>
    <row r="164" spans="1:11" ht="15" customHeight="1">
      <c r="A164" s="223">
        <v>157</v>
      </c>
      <c r="B164" s="327" t="s">
        <v>348</v>
      </c>
      <c r="C164" s="328"/>
      <c r="D164" s="329"/>
      <c r="E164" s="327" t="s">
        <v>381</v>
      </c>
      <c r="F164" s="328"/>
      <c r="G164" s="329"/>
      <c r="H164" s="327" t="s">
        <v>350</v>
      </c>
      <c r="I164" s="329"/>
      <c r="J164" s="330">
        <v>2019</v>
      </c>
      <c r="K164" s="331"/>
    </row>
    <row r="165" spans="1:11" ht="15" customHeight="1">
      <c r="A165" s="224">
        <v>158</v>
      </c>
      <c r="B165" s="332" t="s">
        <v>348</v>
      </c>
      <c r="C165" s="333"/>
      <c r="D165" s="334"/>
      <c r="E165" s="332" t="s">
        <v>382</v>
      </c>
      <c r="F165" s="333"/>
      <c r="G165" s="334"/>
      <c r="H165" s="332" t="s">
        <v>350</v>
      </c>
      <c r="I165" s="334"/>
      <c r="J165" s="335">
        <v>2020</v>
      </c>
      <c r="K165" s="336"/>
    </row>
    <row r="166" spans="1:11" ht="15" customHeight="1">
      <c r="A166" s="223">
        <v>159</v>
      </c>
      <c r="B166" s="327" t="s">
        <v>348</v>
      </c>
      <c r="C166" s="328"/>
      <c r="D166" s="329"/>
      <c r="E166" s="327" t="s">
        <v>383</v>
      </c>
      <c r="F166" s="328"/>
      <c r="G166" s="329"/>
      <c r="H166" s="327" t="s">
        <v>350</v>
      </c>
      <c r="I166" s="329"/>
      <c r="J166" s="330">
        <v>2019</v>
      </c>
      <c r="K166" s="331"/>
    </row>
    <row r="167" spans="1:11" ht="15" customHeight="1">
      <c r="A167" s="224">
        <v>160</v>
      </c>
      <c r="B167" s="332" t="s">
        <v>384</v>
      </c>
      <c r="C167" s="333"/>
      <c r="D167" s="334"/>
      <c r="E167" s="332" t="s">
        <v>385</v>
      </c>
      <c r="F167" s="333"/>
      <c r="G167" s="334"/>
      <c r="H167" s="332" t="s">
        <v>386</v>
      </c>
      <c r="I167" s="334"/>
      <c r="J167" s="335">
        <v>2016</v>
      </c>
      <c r="K167" s="336"/>
    </row>
    <row r="168" spans="1:11" ht="15" customHeight="1">
      <c r="A168" s="223">
        <v>161</v>
      </c>
      <c r="B168" s="327" t="s">
        <v>384</v>
      </c>
      <c r="C168" s="328"/>
      <c r="D168" s="329"/>
      <c r="E168" s="327" t="s">
        <v>387</v>
      </c>
      <c r="F168" s="328"/>
      <c r="G168" s="329"/>
      <c r="H168" s="327" t="s">
        <v>386</v>
      </c>
      <c r="I168" s="329"/>
      <c r="J168" s="330">
        <v>2017</v>
      </c>
      <c r="K168" s="331"/>
    </row>
    <row r="169" spans="1:11" ht="15" customHeight="1">
      <c r="A169" s="224">
        <v>162</v>
      </c>
      <c r="B169" s="332" t="s">
        <v>384</v>
      </c>
      <c r="C169" s="333"/>
      <c r="D169" s="334"/>
      <c r="E169" s="332" t="s">
        <v>388</v>
      </c>
      <c r="F169" s="333"/>
      <c r="G169" s="334"/>
      <c r="H169" s="332" t="s">
        <v>386</v>
      </c>
      <c r="I169" s="334"/>
      <c r="J169" s="335">
        <v>2017</v>
      </c>
      <c r="K169" s="336"/>
    </row>
    <row r="170" spans="1:11" ht="15" customHeight="1">
      <c r="A170" s="223">
        <v>163</v>
      </c>
      <c r="B170" s="327" t="s">
        <v>384</v>
      </c>
      <c r="C170" s="328"/>
      <c r="D170" s="329"/>
      <c r="E170" s="327" t="s">
        <v>389</v>
      </c>
      <c r="F170" s="328"/>
      <c r="G170" s="329"/>
      <c r="H170" s="327" t="s">
        <v>386</v>
      </c>
      <c r="I170" s="329"/>
      <c r="J170" s="330">
        <v>2022</v>
      </c>
      <c r="K170" s="331"/>
    </row>
    <row r="171" spans="1:11" ht="15" customHeight="1">
      <c r="A171" s="224">
        <v>164</v>
      </c>
      <c r="B171" s="332" t="s">
        <v>384</v>
      </c>
      <c r="C171" s="333"/>
      <c r="D171" s="334"/>
      <c r="E171" s="332" t="s">
        <v>390</v>
      </c>
      <c r="F171" s="333"/>
      <c r="G171" s="334"/>
      <c r="H171" s="332" t="s">
        <v>386</v>
      </c>
      <c r="I171" s="334"/>
      <c r="J171" s="335">
        <v>2022</v>
      </c>
      <c r="K171" s="336"/>
    </row>
    <row r="172" spans="1:11" ht="15" customHeight="1">
      <c r="A172" s="223">
        <v>165</v>
      </c>
      <c r="B172" s="327" t="s">
        <v>384</v>
      </c>
      <c r="C172" s="328"/>
      <c r="D172" s="329"/>
      <c r="E172" s="327" t="s">
        <v>391</v>
      </c>
      <c r="F172" s="328"/>
      <c r="G172" s="329"/>
      <c r="H172" s="327" t="s">
        <v>386</v>
      </c>
      <c r="I172" s="329"/>
      <c r="J172" s="330">
        <v>2022</v>
      </c>
      <c r="K172" s="331"/>
    </row>
    <row r="173" spans="1:11" ht="15" customHeight="1">
      <c r="A173" s="224">
        <v>166</v>
      </c>
      <c r="B173" s="332" t="s">
        <v>384</v>
      </c>
      <c r="C173" s="333"/>
      <c r="D173" s="334"/>
      <c r="E173" s="332" t="s">
        <v>392</v>
      </c>
      <c r="F173" s="333"/>
      <c r="G173" s="334"/>
      <c r="H173" s="332" t="s">
        <v>386</v>
      </c>
      <c r="I173" s="334"/>
      <c r="J173" s="335">
        <v>2022</v>
      </c>
      <c r="K173" s="336"/>
    </row>
    <row r="174" spans="1:11" ht="15" customHeight="1">
      <c r="A174" s="223">
        <v>167</v>
      </c>
      <c r="B174" s="327" t="s">
        <v>384</v>
      </c>
      <c r="C174" s="328"/>
      <c r="D174" s="329"/>
      <c r="E174" s="327" t="s">
        <v>393</v>
      </c>
      <c r="F174" s="328"/>
      <c r="G174" s="329"/>
      <c r="H174" s="327" t="s">
        <v>386</v>
      </c>
      <c r="I174" s="329"/>
      <c r="J174" s="330">
        <v>2022</v>
      </c>
      <c r="K174" s="331"/>
    </row>
    <row r="175" spans="1:11" ht="15" customHeight="1">
      <c r="A175" s="224">
        <v>168</v>
      </c>
      <c r="B175" s="332" t="s">
        <v>384</v>
      </c>
      <c r="C175" s="333"/>
      <c r="D175" s="334"/>
      <c r="E175" s="332" t="s">
        <v>394</v>
      </c>
      <c r="F175" s="333"/>
      <c r="G175" s="334"/>
      <c r="H175" s="332" t="s">
        <v>386</v>
      </c>
      <c r="I175" s="334"/>
      <c r="J175" s="335">
        <v>2022</v>
      </c>
      <c r="K175" s="336"/>
    </row>
    <row r="176" spans="1:11" ht="15" customHeight="1">
      <c r="A176" s="223">
        <v>169</v>
      </c>
      <c r="B176" s="327" t="s">
        <v>384</v>
      </c>
      <c r="C176" s="328"/>
      <c r="D176" s="329"/>
      <c r="E176" s="327" t="s">
        <v>395</v>
      </c>
      <c r="F176" s="328"/>
      <c r="G176" s="329"/>
      <c r="H176" s="327" t="s">
        <v>386</v>
      </c>
      <c r="I176" s="329"/>
      <c r="J176" s="330">
        <v>2022</v>
      </c>
      <c r="K176" s="331"/>
    </row>
    <row r="177" spans="1:11" ht="15" customHeight="1">
      <c r="A177" s="224">
        <v>170</v>
      </c>
      <c r="B177" s="332" t="s">
        <v>384</v>
      </c>
      <c r="C177" s="333"/>
      <c r="D177" s="334"/>
      <c r="E177" s="332" t="s">
        <v>396</v>
      </c>
      <c r="F177" s="333"/>
      <c r="G177" s="334"/>
      <c r="H177" s="332" t="s">
        <v>386</v>
      </c>
      <c r="I177" s="334"/>
      <c r="J177" s="335">
        <v>2022</v>
      </c>
      <c r="K177" s="336"/>
    </row>
    <row r="178" spans="1:11" ht="15" customHeight="1">
      <c r="A178" s="223">
        <v>171</v>
      </c>
      <c r="B178" s="327" t="s">
        <v>384</v>
      </c>
      <c r="C178" s="328"/>
      <c r="D178" s="329"/>
      <c r="E178" s="327" t="s">
        <v>397</v>
      </c>
      <c r="F178" s="328"/>
      <c r="G178" s="329"/>
      <c r="H178" s="327" t="s">
        <v>386</v>
      </c>
      <c r="I178" s="329"/>
      <c r="J178" s="330">
        <v>2022</v>
      </c>
      <c r="K178" s="331"/>
    </row>
    <row r="179" spans="1:11" ht="15" customHeight="1">
      <c r="A179" s="224">
        <v>172</v>
      </c>
      <c r="B179" s="332" t="s">
        <v>384</v>
      </c>
      <c r="C179" s="333"/>
      <c r="D179" s="334"/>
      <c r="E179" s="332" t="s">
        <v>398</v>
      </c>
      <c r="F179" s="333"/>
      <c r="G179" s="334"/>
      <c r="H179" s="332" t="s">
        <v>386</v>
      </c>
      <c r="I179" s="334"/>
      <c r="J179" s="335">
        <v>2022</v>
      </c>
      <c r="K179" s="336"/>
    </row>
    <row r="180" spans="1:11" ht="15" customHeight="1">
      <c r="A180" s="223">
        <v>173</v>
      </c>
      <c r="B180" s="327" t="s">
        <v>384</v>
      </c>
      <c r="C180" s="328"/>
      <c r="D180" s="329"/>
      <c r="E180" s="327" t="s">
        <v>399</v>
      </c>
      <c r="F180" s="328"/>
      <c r="G180" s="329"/>
      <c r="H180" s="327" t="s">
        <v>386</v>
      </c>
      <c r="I180" s="329"/>
      <c r="J180" s="330">
        <v>2022</v>
      </c>
      <c r="K180" s="331"/>
    </row>
    <row r="181" spans="1:11" ht="15" customHeight="1">
      <c r="A181" s="224">
        <v>174</v>
      </c>
      <c r="B181" s="332" t="s">
        <v>384</v>
      </c>
      <c r="C181" s="333"/>
      <c r="D181" s="334"/>
      <c r="E181" s="332" t="s">
        <v>400</v>
      </c>
      <c r="F181" s="333"/>
      <c r="G181" s="334"/>
      <c r="H181" s="332" t="s">
        <v>386</v>
      </c>
      <c r="I181" s="334"/>
      <c r="J181" s="335">
        <v>2022</v>
      </c>
      <c r="K181" s="336"/>
    </row>
    <row r="182" spans="1:11" ht="15" customHeight="1">
      <c r="A182" s="223">
        <v>175</v>
      </c>
      <c r="B182" s="327" t="s">
        <v>384</v>
      </c>
      <c r="C182" s="328"/>
      <c r="D182" s="329"/>
      <c r="E182" s="327" t="s">
        <v>401</v>
      </c>
      <c r="F182" s="328"/>
      <c r="G182" s="329"/>
      <c r="H182" s="327" t="s">
        <v>386</v>
      </c>
      <c r="I182" s="329"/>
      <c r="J182" s="330">
        <v>2022</v>
      </c>
      <c r="K182" s="331"/>
    </row>
    <row r="183" spans="1:11" ht="15" customHeight="1">
      <c r="A183" s="224">
        <v>176</v>
      </c>
      <c r="B183" s="332" t="s">
        <v>384</v>
      </c>
      <c r="C183" s="333"/>
      <c r="D183" s="334"/>
      <c r="E183" s="332" t="s">
        <v>402</v>
      </c>
      <c r="F183" s="333"/>
      <c r="G183" s="334"/>
      <c r="H183" s="332" t="s">
        <v>386</v>
      </c>
      <c r="I183" s="334"/>
      <c r="J183" s="335">
        <v>2022</v>
      </c>
      <c r="K183" s="336"/>
    </row>
    <row r="184" spans="1:11" ht="15" customHeight="1">
      <c r="A184" s="223">
        <v>177</v>
      </c>
      <c r="B184" s="327" t="s">
        <v>384</v>
      </c>
      <c r="C184" s="328"/>
      <c r="D184" s="329"/>
      <c r="E184" s="327" t="s">
        <v>403</v>
      </c>
      <c r="F184" s="328"/>
      <c r="G184" s="329"/>
      <c r="H184" s="327" t="s">
        <v>386</v>
      </c>
      <c r="I184" s="329"/>
      <c r="J184" s="330">
        <v>2022</v>
      </c>
      <c r="K184" s="331"/>
    </row>
    <row r="185" spans="1:11" ht="15" customHeight="1">
      <c r="A185" s="224">
        <v>178</v>
      </c>
      <c r="B185" s="332" t="s">
        <v>384</v>
      </c>
      <c r="C185" s="333"/>
      <c r="D185" s="334"/>
      <c r="E185" s="332" t="s">
        <v>404</v>
      </c>
      <c r="F185" s="333"/>
      <c r="G185" s="334"/>
      <c r="H185" s="332" t="s">
        <v>386</v>
      </c>
      <c r="I185" s="334"/>
      <c r="J185" s="335">
        <v>2022</v>
      </c>
      <c r="K185" s="336"/>
    </row>
    <row r="186" spans="1:11" ht="15" customHeight="1">
      <c r="A186" s="223">
        <v>179</v>
      </c>
      <c r="B186" s="327" t="s">
        <v>384</v>
      </c>
      <c r="C186" s="328"/>
      <c r="D186" s="329"/>
      <c r="E186" s="327" t="s">
        <v>405</v>
      </c>
      <c r="F186" s="328"/>
      <c r="G186" s="329"/>
      <c r="H186" s="327" t="s">
        <v>386</v>
      </c>
      <c r="I186" s="329"/>
      <c r="J186" s="330">
        <v>2022</v>
      </c>
      <c r="K186" s="331"/>
    </row>
    <row r="187" spans="1:11" ht="15" customHeight="1">
      <c r="A187" s="224">
        <v>180</v>
      </c>
      <c r="B187" s="332" t="s">
        <v>384</v>
      </c>
      <c r="C187" s="333"/>
      <c r="D187" s="334"/>
      <c r="E187" s="332" t="s">
        <v>406</v>
      </c>
      <c r="F187" s="333"/>
      <c r="G187" s="334"/>
      <c r="H187" s="332" t="s">
        <v>386</v>
      </c>
      <c r="I187" s="334"/>
      <c r="J187" s="335">
        <v>2022</v>
      </c>
      <c r="K187" s="336"/>
    </row>
    <row r="188" spans="1:11" ht="15" customHeight="1">
      <c r="A188" s="223">
        <v>181</v>
      </c>
      <c r="B188" s="327" t="s">
        <v>384</v>
      </c>
      <c r="C188" s="328"/>
      <c r="D188" s="329"/>
      <c r="E188" s="327" t="s">
        <v>407</v>
      </c>
      <c r="F188" s="328"/>
      <c r="G188" s="329"/>
      <c r="H188" s="327" t="s">
        <v>386</v>
      </c>
      <c r="I188" s="329"/>
      <c r="J188" s="330">
        <v>2022</v>
      </c>
      <c r="K188" s="331"/>
    </row>
    <row r="189" spans="1:11" ht="15" customHeight="1">
      <c r="A189" s="224">
        <v>182</v>
      </c>
      <c r="B189" s="332" t="s">
        <v>384</v>
      </c>
      <c r="C189" s="333"/>
      <c r="D189" s="334"/>
      <c r="E189" s="332" t="s">
        <v>408</v>
      </c>
      <c r="F189" s="333"/>
      <c r="G189" s="334"/>
      <c r="H189" s="332" t="s">
        <v>386</v>
      </c>
      <c r="I189" s="334"/>
      <c r="J189" s="335">
        <v>2022</v>
      </c>
      <c r="K189" s="336"/>
    </row>
    <row r="190" spans="1:11" ht="15" customHeight="1">
      <c r="A190" s="223">
        <v>183</v>
      </c>
      <c r="B190" s="327" t="s">
        <v>384</v>
      </c>
      <c r="C190" s="328"/>
      <c r="D190" s="329"/>
      <c r="E190" s="327" t="s">
        <v>409</v>
      </c>
      <c r="F190" s="328"/>
      <c r="G190" s="329"/>
      <c r="H190" s="327" t="s">
        <v>386</v>
      </c>
      <c r="I190" s="329"/>
      <c r="J190" s="330">
        <v>2022</v>
      </c>
      <c r="K190" s="331"/>
    </row>
    <row r="191" spans="1:11" ht="15" customHeight="1">
      <c r="A191" s="224">
        <v>184</v>
      </c>
      <c r="B191" s="332" t="s">
        <v>410</v>
      </c>
      <c r="C191" s="333"/>
      <c r="D191" s="334"/>
      <c r="E191" s="332" t="s">
        <v>411</v>
      </c>
      <c r="F191" s="333"/>
      <c r="G191" s="334"/>
      <c r="H191" s="332" t="s">
        <v>412</v>
      </c>
      <c r="I191" s="334"/>
      <c r="J191" s="335">
        <v>2016</v>
      </c>
      <c r="K191" s="336"/>
    </row>
    <row r="192" spans="1:11" ht="15" customHeight="1">
      <c r="A192" s="223">
        <v>185</v>
      </c>
      <c r="B192" s="327" t="s">
        <v>410</v>
      </c>
      <c r="C192" s="328"/>
      <c r="D192" s="329"/>
      <c r="E192" s="327" t="s">
        <v>413</v>
      </c>
      <c r="F192" s="328"/>
      <c r="G192" s="329"/>
      <c r="H192" s="327" t="s">
        <v>412</v>
      </c>
      <c r="I192" s="329"/>
      <c r="J192" s="330">
        <v>2019</v>
      </c>
      <c r="K192" s="331"/>
    </row>
    <row r="193" spans="1:11" ht="15" customHeight="1">
      <c r="A193" s="224">
        <v>186</v>
      </c>
      <c r="B193" s="332" t="s">
        <v>410</v>
      </c>
      <c r="C193" s="333"/>
      <c r="D193" s="334"/>
      <c r="E193" s="332" t="s">
        <v>414</v>
      </c>
      <c r="F193" s="333"/>
      <c r="G193" s="334"/>
      <c r="H193" s="332" t="s">
        <v>412</v>
      </c>
      <c r="I193" s="334"/>
      <c r="J193" s="335">
        <v>2019</v>
      </c>
      <c r="K193" s="336"/>
    </row>
    <row r="194" spans="1:11" ht="15" customHeight="1">
      <c r="A194" s="223">
        <v>187</v>
      </c>
      <c r="B194" s="327" t="s">
        <v>410</v>
      </c>
      <c r="C194" s="328"/>
      <c r="D194" s="329"/>
      <c r="E194" s="327" t="s">
        <v>415</v>
      </c>
      <c r="F194" s="328"/>
      <c r="G194" s="329"/>
      <c r="H194" s="327" t="s">
        <v>412</v>
      </c>
      <c r="I194" s="329"/>
      <c r="J194" s="330">
        <v>2019</v>
      </c>
      <c r="K194" s="331"/>
    </row>
    <row r="195" spans="1:11" ht="15" customHeight="1">
      <c r="A195" s="224">
        <v>188</v>
      </c>
      <c r="B195" s="332" t="s">
        <v>410</v>
      </c>
      <c r="C195" s="333"/>
      <c r="D195" s="334"/>
      <c r="E195" s="332" t="s">
        <v>416</v>
      </c>
      <c r="F195" s="333"/>
      <c r="G195" s="334"/>
      <c r="H195" s="332" t="s">
        <v>412</v>
      </c>
      <c r="I195" s="334"/>
      <c r="J195" s="335">
        <v>2020</v>
      </c>
      <c r="K195" s="336"/>
    </row>
    <row r="196" spans="1:11" ht="15" customHeight="1">
      <c r="A196" s="223">
        <v>189</v>
      </c>
      <c r="B196" s="327" t="s">
        <v>410</v>
      </c>
      <c r="C196" s="328"/>
      <c r="D196" s="329"/>
      <c r="E196" s="327" t="s">
        <v>417</v>
      </c>
      <c r="F196" s="328"/>
      <c r="G196" s="329"/>
      <c r="H196" s="327" t="s">
        <v>412</v>
      </c>
      <c r="I196" s="329"/>
      <c r="J196" s="330">
        <v>2020</v>
      </c>
      <c r="K196" s="331"/>
    </row>
    <row r="197" spans="1:11" ht="15" customHeight="1">
      <c r="A197" s="224">
        <v>190</v>
      </c>
      <c r="B197" s="332" t="s">
        <v>410</v>
      </c>
      <c r="C197" s="333"/>
      <c r="D197" s="334"/>
      <c r="E197" s="332" t="s">
        <v>418</v>
      </c>
      <c r="F197" s="333"/>
      <c r="G197" s="334"/>
      <c r="H197" s="332" t="s">
        <v>412</v>
      </c>
      <c r="I197" s="334"/>
      <c r="J197" s="335">
        <v>2021</v>
      </c>
      <c r="K197" s="336"/>
    </row>
    <row r="198" spans="1:11" ht="15" customHeight="1">
      <c r="A198" s="223">
        <v>191</v>
      </c>
      <c r="B198" s="327" t="s">
        <v>410</v>
      </c>
      <c r="C198" s="328"/>
      <c r="D198" s="329"/>
      <c r="E198" s="327" t="s">
        <v>419</v>
      </c>
      <c r="F198" s="328"/>
      <c r="G198" s="329"/>
      <c r="H198" s="327" t="s">
        <v>412</v>
      </c>
      <c r="I198" s="329"/>
      <c r="J198" s="330">
        <v>2021</v>
      </c>
      <c r="K198" s="331"/>
    </row>
    <row r="199" spans="1:11" ht="15" customHeight="1">
      <c r="A199" s="224">
        <v>192</v>
      </c>
      <c r="B199" s="332" t="s">
        <v>410</v>
      </c>
      <c r="C199" s="333"/>
      <c r="D199" s="334"/>
      <c r="E199" s="332" t="s">
        <v>420</v>
      </c>
      <c r="F199" s="333"/>
      <c r="G199" s="334"/>
      <c r="H199" s="332" t="s">
        <v>412</v>
      </c>
      <c r="I199" s="334"/>
      <c r="J199" s="335">
        <v>2021</v>
      </c>
      <c r="K199" s="336"/>
    </row>
    <row r="200" spans="1:11" ht="15" customHeight="1">
      <c r="A200" s="223">
        <v>193</v>
      </c>
      <c r="B200" s="327" t="s">
        <v>410</v>
      </c>
      <c r="C200" s="328"/>
      <c r="D200" s="329"/>
      <c r="E200" s="327" t="s">
        <v>421</v>
      </c>
      <c r="F200" s="328"/>
      <c r="G200" s="329"/>
      <c r="H200" s="327" t="s">
        <v>412</v>
      </c>
      <c r="I200" s="329"/>
      <c r="J200" s="330">
        <v>2021</v>
      </c>
      <c r="K200" s="331"/>
    </row>
    <row r="201" spans="1:11" ht="15" customHeight="1">
      <c r="A201" s="224">
        <v>194</v>
      </c>
      <c r="B201" s="332" t="s">
        <v>410</v>
      </c>
      <c r="C201" s="333"/>
      <c r="D201" s="334"/>
      <c r="E201" s="332" t="s">
        <v>422</v>
      </c>
      <c r="F201" s="333"/>
      <c r="G201" s="334"/>
      <c r="H201" s="332" t="s">
        <v>412</v>
      </c>
      <c r="I201" s="334"/>
      <c r="J201" s="335">
        <v>2021</v>
      </c>
      <c r="K201" s="336"/>
    </row>
    <row r="202" spans="1:11" ht="15" customHeight="1">
      <c r="A202" s="223">
        <v>195</v>
      </c>
      <c r="B202" s="327" t="s">
        <v>410</v>
      </c>
      <c r="C202" s="328"/>
      <c r="D202" s="329"/>
      <c r="E202" s="327" t="s">
        <v>423</v>
      </c>
      <c r="F202" s="328"/>
      <c r="G202" s="329"/>
      <c r="H202" s="327" t="s">
        <v>412</v>
      </c>
      <c r="I202" s="329"/>
      <c r="J202" s="330">
        <v>2021</v>
      </c>
      <c r="K202" s="331"/>
    </row>
    <row r="203" spans="1:11" ht="15" customHeight="1">
      <c r="A203" s="224">
        <v>196</v>
      </c>
      <c r="B203" s="332" t="s">
        <v>410</v>
      </c>
      <c r="C203" s="333"/>
      <c r="D203" s="334"/>
      <c r="E203" s="332" t="s">
        <v>424</v>
      </c>
      <c r="F203" s="333"/>
      <c r="G203" s="334"/>
      <c r="H203" s="332" t="s">
        <v>412</v>
      </c>
      <c r="I203" s="334"/>
      <c r="J203" s="335">
        <v>2021</v>
      </c>
      <c r="K203" s="336"/>
    </row>
    <row r="204" spans="1:11" ht="15" customHeight="1">
      <c r="A204" s="223">
        <v>197</v>
      </c>
      <c r="B204" s="327" t="s">
        <v>410</v>
      </c>
      <c r="C204" s="328"/>
      <c r="D204" s="329"/>
      <c r="E204" s="327" t="s">
        <v>425</v>
      </c>
      <c r="F204" s="328"/>
      <c r="G204" s="329"/>
      <c r="H204" s="327" t="s">
        <v>412</v>
      </c>
      <c r="I204" s="329"/>
      <c r="J204" s="330">
        <v>2021</v>
      </c>
      <c r="K204" s="331"/>
    </row>
    <row r="205" spans="1:11" ht="15" customHeight="1">
      <c r="A205" s="224">
        <v>198</v>
      </c>
      <c r="B205" s="332" t="s">
        <v>410</v>
      </c>
      <c r="C205" s="333"/>
      <c r="D205" s="334"/>
      <c r="E205" s="332" t="s">
        <v>426</v>
      </c>
      <c r="F205" s="333"/>
      <c r="G205" s="334"/>
      <c r="H205" s="332" t="s">
        <v>412</v>
      </c>
      <c r="I205" s="334"/>
      <c r="J205" s="335">
        <v>2021</v>
      </c>
      <c r="K205" s="336"/>
    </row>
    <row r="206" spans="1:11" ht="15" customHeight="1">
      <c r="A206" s="223">
        <v>199</v>
      </c>
      <c r="B206" s="327" t="s">
        <v>410</v>
      </c>
      <c r="C206" s="328"/>
      <c r="D206" s="329"/>
      <c r="E206" s="327" t="s">
        <v>427</v>
      </c>
      <c r="F206" s="328"/>
      <c r="G206" s="329"/>
      <c r="H206" s="327" t="s">
        <v>412</v>
      </c>
      <c r="I206" s="329"/>
      <c r="J206" s="330">
        <v>2021</v>
      </c>
      <c r="K206" s="331"/>
    </row>
    <row r="207" spans="1:11" ht="15" customHeight="1">
      <c r="A207" s="224">
        <v>200</v>
      </c>
      <c r="B207" s="332" t="s">
        <v>410</v>
      </c>
      <c r="C207" s="333"/>
      <c r="D207" s="334"/>
      <c r="E207" s="332" t="s">
        <v>428</v>
      </c>
      <c r="F207" s="333"/>
      <c r="G207" s="334"/>
      <c r="H207" s="332" t="s">
        <v>412</v>
      </c>
      <c r="I207" s="334"/>
      <c r="J207" s="335">
        <v>2021</v>
      </c>
      <c r="K207" s="336"/>
    </row>
    <row r="208" spans="1:11" ht="15" customHeight="1">
      <c r="A208" s="223">
        <v>201</v>
      </c>
      <c r="B208" s="327" t="s">
        <v>410</v>
      </c>
      <c r="C208" s="328"/>
      <c r="D208" s="329"/>
      <c r="E208" s="327" t="s">
        <v>429</v>
      </c>
      <c r="F208" s="328"/>
      <c r="G208" s="329"/>
      <c r="H208" s="327" t="s">
        <v>412</v>
      </c>
      <c r="I208" s="329"/>
      <c r="J208" s="330">
        <v>2021</v>
      </c>
      <c r="K208" s="331"/>
    </row>
    <row r="209" spans="1:11" ht="15" customHeight="1">
      <c r="A209" s="224">
        <v>202</v>
      </c>
      <c r="B209" s="332" t="s">
        <v>410</v>
      </c>
      <c r="C209" s="333"/>
      <c r="D209" s="334"/>
      <c r="E209" s="332" t="s">
        <v>430</v>
      </c>
      <c r="F209" s="333"/>
      <c r="G209" s="334"/>
      <c r="H209" s="332" t="s">
        <v>412</v>
      </c>
      <c r="I209" s="334"/>
      <c r="J209" s="335">
        <v>2021</v>
      </c>
      <c r="K209" s="336"/>
    </row>
    <row r="210" spans="1:11" ht="15" customHeight="1">
      <c r="A210" s="223">
        <v>203</v>
      </c>
      <c r="B210" s="327" t="s">
        <v>410</v>
      </c>
      <c r="C210" s="328"/>
      <c r="D210" s="329"/>
      <c r="E210" s="327" t="s">
        <v>431</v>
      </c>
      <c r="F210" s="328"/>
      <c r="G210" s="329"/>
      <c r="H210" s="327" t="s">
        <v>412</v>
      </c>
      <c r="I210" s="329"/>
      <c r="J210" s="330">
        <v>2021</v>
      </c>
      <c r="K210" s="331"/>
    </row>
    <row r="211" spans="1:11" ht="15" customHeight="1">
      <c r="A211" s="224">
        <v>204</v>
      </c>
      <c r="B211" s="332" t="s">
        <v>432</v>
      </c>
      <c r="C211" s="333"/>
      <c r="D211" s="334"/>
      <c r="E211" s="332" t="s">
        <v>433</v>
      </c>
      <c r="F211" s="333"/>
      <c r="G211" s="334"/>
      <c r="H211" s="332" t="s">
        <v>434</v>
      </c>
      <c r="I211" s="334"/>
      <c r="J211" s="335">
        <v>2016</v>
      </c>
      <c r="K211" s="336"/>
    </row>
    <row r="212" spans="1:11" ht="15" customHeight="1">
      <c r="A212" s="223">
        <v>205</v>
      </c>
      <c r="B212" s="327" t="s">
        <v>432</v>
      </c>
      <c r="C212" s="328"/>
      <c r="D212" s="329"/>
      <c r="E212" s="327" t="s">
        <v>435</v>
      </c>
      <c r="F212" s="328"/>
      <c r="G212" s="329"/>
      <c r="H212" s="327" t="s">
        <v>434</v>
      </c>
      <c r="I212" s="329"/>
      <c r="J212" s="330">
        <v>2020</v>
      </c>
      <c r="K212" s="331"/>
    </row>
    <row r="213" spans="1:11" ht="15" customHeight="1">
      <c r="A213" s="224">
        <v>206</v>
      </c>
      <c r="B213" s="332" t="s">
        <v>432</v>
      </c>
      <c r="C213" s="333"/>
      <c r="D213" s="334"/>
      <c r="E213" s="332" t="s">
        <v>436</v>
      </c>
      <c r="F213" s="333"/>
      <c r="G213" s="334"/>
      <c r="H213" s="332" t="s">
        <v>434</v>
      </c>
      <c r="I213" s="334"/>
      <c r="J213" s="335">
        <v>2018</v>
      </c>
      <c r="K213" s="336"/>
    </row>
    <row r="214" spans="1:11" ht="15" customHeight="1">
      <c r="A214" s="223">
        <v>207</v>
      </c>
      <c r="B214" s="327" t="s">
        <v>432</v>
      </c>
      <c r="C214" s="328"/>
      <c r="D214" s="329"/>
      <c r="E214" s="327" t="s">
        <v>437</v>
      </c>
      <c r="F214" s="328"/>
      <c r="G214" s="329"/>
      <c r="H214" s="327" t="s">
        <v>434</v>
      </c>
      <c r="I214" s="329"/>
      <c r="J214" s="330">
        <v>2020</v>
      </c>
      <c r="K214" s="331"/>
    </row>
    <row r="215" spans="1:11" ht="15" customHeight="1">
      <c r="A215" s="224">
        <v>208</v>
      </c>
      <c r="B215" s="332" t="s">
        <v>432</v>
      </c>
      <c r="C215" s="333"/>
      <c r="D215" s="334"/>
      <c r="E215" s="332" t="s">
        <v>438</v>
      </c>
      <c r="F215" s="333"/>
      <c r="G215" s="334"/>
      <c r="H215" s="332" t="s">
        <v>434</v>
      </c>
      <c r="I215" s="334"/>
      <c r="J215" s="335">
        <v>2020</v>
      </c>
      <c r="K215" s="336"/>
    </row>
    <row r="216" spans="1:11" ht="15" customHeight="1">
      <c r="A216" s="223">
        <v>209</v>
      </c>
      <c r="B216" s="327" t="s">
        <v>432</v>
      </c>
      <c r="C216" s="328"/>
      <c r="D216" s="329"/>
      <c r="E216" s="327" t="s">
        <v>439</v>
      </c>
      <c r="F216" s="328"/>
      <c r="G216" s="329"/>
      <c r="H216" s="327" t="s">
        <v>434</v>
      </c>
      <c r="I216" s="329"/>
      <c r="J216" s="330">
        <v>2020</v>
      </c>
      <c r="K216" s="331"/>
    </row>
    <row r="217" spans="1:11" ht="15" customHeight="1">
      <c r="A217" s="224">
        <v>210</v>
      </c>
      <c r="B217" s="332" t="s">
        <v>432</v>
      </c>
      <c r="C217" s="333"/>
      <c r="D217" s="334"/>
      <c r="E217" s="332" t="s">
        <v>440</v>
      </c>
      <c r="F217" s="333"/>
      <c r="G217" s="334"/>
      <c r="H217" s="332" t="s">
        <v>434</v>
      </c>
      <c r="I217" s="334"/>
      <c r="J217" s="335">
        <v>2020</v>
      </c>
      <c r="K217" s="336"/>
    </row>
    <row r="218" spans="1:11" ht="15" customHeight="1">
      <c r="A218" s="223">
        <v>211</v>
      </c>
      <c r="B218" s="327" t="s">
        <v>432</v>
      </c>
      <c r="C218" s="328"/>
      <c r="D218" s="329"/>
      <c r="E218" s="327" t="s">
        <v>441</v>
      </c>
      <c r="F218" s="328"/>
      <c r="G218" s="329"/>
      <c r="H218" s="327" t="s">
        <v>434</v>
      </c>
      <c r="I218" s="329"/>
      <c r="J218" s="330">
        <v>2020</v>
      </c>
      <c r="K218" s="331"/>
    </row>
    <row r="219" spans="1:11" ht="15" customHeight="1">
      <c r="A219" s="224">
        <v>212</v>
      </c>
      <c r="B219" s="332" t="s">
        <v>432</v>
      </c>
      <c r="C219" s="333"/>
      <c r="D219" s="334"/>
      <c r="E219" s="332" t="s">
        <v>442</v>
      </c>
      <c r="F219" s="333"/>
      <c r="G219" s="334"/>
      <c r="H219" s="332" t="s">
        <v>434</v>
      </c>
      <c r="I219" s="334"/>
      <c r="J219" s="335">
        <v>2020</v>
      </c>
      <c r="K219" s="336"/>
    </row>
    <row r="220" spans="1:11" ht="15" customHeight="1">
      <c r="A220" s="223">
        <v>213</v>
      </c>
      <c r="B220" s="327" t="s">
        <v>432</v>
      </c>
      <c r="C220" s="328"/>
      <c r="D220" s="329"/>
      <c r="E220" s="327" t="s">
        <v>443</v>
      </c>
      <c r="F220" s="328"/>
      <c r="G220" s="329"/>
      <c r="H220" s="327" t="s">
        <v>434</v>
      </c>
      <c r="I220" s="329"/>
      <c r="J220" s="330">
        <v>2019</v>
      </c>
      <c r="K220" s="331"/>
    </row>
    <row r="221" spans="1:11" ht="15" customHeight="1">
      <c r="A221" s="224">
        <v>214</v>
      </c>
      <c r="B221" s="332" t="s">
        <v>432</v>
      </c>
      <c r="C221" s="333"/>
      <c r="D221" s="334"/>
      <c r="E221" s="332" t="s">
        <v>444</v>
      </c>
      <c r="F221" s="333"/>
      <c r="G221" s="334"/>
      <c r="H221" s="332" t="s">
        <v>434</v>
      </c>
      <c r="I221" s="334"/>
      <c r="J221" s="335">
        <v>2020</v>
      </c>
      <c r="K221" s="336"/>
    </row>
    <row r="222" spans="1:11" ht="15" customHeight="1">
      <c r="A222" s="223">
        <v>215</v>
      </c>
      <c r="B222" s="327" t="s">
        <v>432</v>
      </c>
      <c r="C222" s="328"/>
      <c r="D222" s="329"/>
      <c r="E222" s="327" t="s">
        <v>445</v>
      </c>
      <c r="F222" s="328"/>
      <c r="G222" s="329"/>
      <c r="H222" s="327" t="s">
        <v>434</v>
      </c>
      <c r="I222" s="329"/>
      <c r="J222" s="330">
        <v>2020</v>
      </c>
      <c r="K222" s="331"/>
    </row>
    <row r="223" spans="1:11" ht="15" customHeight="1">
      <c r="A223" s="224">
        <v>216</v>
      </c>
      <c r="B223" s="332" t="s">
        <v>432</v>
      </c>
      <c r="C223" s="333"/>
      <c r="D223" s="334"/>
      <c r="E223" s="332" t="s">
        <v>446</v>
      </c>
      <c r="F223" s="333"/>
      <c r="G223" s="334"/>
      <c r="H223" s="332" t="s">
        <v>434</v>
      </c>
      <c r="I223" s="334"/>
      <c r="J223" s="335">
        <v>2020</v>
      </c>
      <c r="K223" s="336"/>
    </row>
    <row r="224" spans="1:11" ht="15" customHeight="1">
      <c r="A224" s="223">
        <v>217</v>
      </c>
      <c r="B224" s="327" t="s">
        <v>447</v>
      </c>
      <c r="C224" s="328"/>
      <c r="D224" s="329"/>
      <c r="E224" s="327" t="s">
        <v>448</v>
      </c>
      <c r="F224" s="328"/>
      <c r="G224" s="329"/>
      <c r="H224" s="327" t="s">
        <v>449</v>
      </c>
      <c r="I224" s="329"/>
      <c r="J224" s="330">
        <v>2016</v>
      </c>
      <c r="K224" s="331"/>
    </row>
    <row r="225" spans="1:11" ht="15" customHeight="1">
      <c r="A225" s="224">
        <v>218</v>
      </c>
      <c r="B225" s="332" t="s">
        <v>447</v>
      </c>
      <c r="C225" s="333"/>
      <c r="D225" s="334"/>
      <c r="E225" s="332" t="s">
        <v>450</v>
      </c>
      <c r="F225" s="333"/>
      <c r="G225" s="334"/>
      <c r="H225" s="332" t="s">
        <v>449</v>
      </c>
      <c r="I225" s="334"/>
      <c r="J225" s="335">
        <v>2019</v>
      </c>
      <c r="K225" s="336"/>
    </row>
    <row r="226" spans="1:11" ht="15" customHeight="1">
      <c r="A226" s="223">
        <v>219</v>
      </c>
      <c r="B226" s="327" t="s">
        <v>447</v>
      </c>
      <c r="C226" s="328"/>
      <c r="D226" s="329"/>
      <c r="E226" s="327" t="s">
        <v>451</v>
      </c>
      <c r="F226" s="328"/>
      <c r="G226" s="329"/>
      <c r="H226" s="327" t="s">
        <v>449</v>
      </c>
      <c r="I226" s="329"/>
      <c r="J226" s="330">
        <v>2020</v>
      </c>
      <c r="K226" s="331"/>
    </row>
    <row r="227" spans="1:11" ht="15" customHeight="1">
      <c r="A227" s="224">
        <v>220</v>
      </c>
      <c r="B227" s="332" t="s">
        <v>447</v>
      </c>
      <c r="C227" s="333"/>
      <c r="D227" s="334"/>
      <c r="E227" s="332" t="s">
        <v>452</v>
      </c>
      <c r="F227" s="333"/>
      <c r="G227" s="334"/>
      <c r="H227" s="332" t="s">
        <v>449</v>
      </c>
      <c r="I227" s="334"/>
      <c r="J227" s="335">
        <v>2020</v>
      </c>
      <c r="K227" s="336"/>
    </row>
    <row r="228" spans="1:11" ht="15" customHeight="1">
      <c r="A228" s="223">
        <v>221</v>
      </c>
      <c r="B228" s="327" t="s">
        <v>447</v>
      </c>
      <c r="C228" s="328"/>
      <c r="D228" s="329"/>
      <c r="E228" s="327" t="s">
        <v>453</v>
      </c>
      <c r="F228" s="328"/>
      <c r="G228" s="329"/>
      <c r="H228" s="327" t="s">
        <v>449</v>
      </c>
      <c r="I228" s="329"/>
      <c r="J228" s="330">
        <v>2020</v>
      </c>
      <c r="K228" s="331"/>
    </row>
    <row r="229" spans="1:11" ht="15" customHeight="1">
      <c r="A229" s="224">
        <v>222</v>
      </c>
      <c r="B229" s="332" t="s">
        <v>447</v>
      </c>
      <c r="C229" s="333"/>
      <c r="D229" s="334"/>
      <c r="E229" s="332" t="s">
        <v>454</v>
      </c>
      <c r="F229" s="333"/>
      <c r="G229" s="334"/>
      <c r="H229" s="332" t="s">
        <v>449</v>
      </c>
      <c r="I229" s="334"/>
      <c r="J229" s="335">
        <v>2022</v>
      </c>
      <c r="K229" s="336"/>
    </row>
    <row r="230" spans="1:11" ht="15" customHeight="1">
      <c r="A230" s="223">
        <v>223</v>
      </c>
      <c r="B230" s="327" t="s">
        <v>447</v>
      </c>
      <c r="C230" s="328"/>
      <c r="D230" s="329"/>
      <c r="E230" s="327" t="s">
        <v>455</v>
      </c>
      <c r="F230" s="328"/>
      <c r="G230" s="329"/>
      <c r="H230" s="327" t="s">
        <v>449</v>
      </c>
      <c r="I230" s="329"/>
      <c r="J230" s="330">
        <v>2022</v>
      </c>
      <c r="K230" s="331"/>
    </row>
    <row r="231" spans="1:11" ht="15" customHeight="1">
      <c r="A231" s="224">
        <v>224</v>
      </c>
      <c r="B231" s="332" t="s">
        <v>447</v>
      </c>
      <c r="C231" s="333"/>
      <c r="D231" s="334"/>
      <c r="E231" s="332" t="s">
        <v>456</v>
      </c>
      <c r="F231" s="333"/>
      <c r="G231" s="334"/>
      <c r="H231" s="332" t="s">
        <v>449</v>
      </c>
      <c r="I231" s="334"/>
      <c r="J231" s="335">
        <v>2021</v>
      </c>
      <c r="K231" s="336"/>
    </row>
    <row r="232" spans="1:11" ht="15" customHeight="1">
      <c r="A232" s="223">
        <v>225</v>
      </c>
      <c r="B232" s="327" t="s">
        <v>457</v>
      </c>
      <c r="C232" s="328"/>
      <c r="D232" s="329"/>
      <c r="E232" s="327" t="s">
        <v>458</v>
      </c>
      <c r="F232" s="328"/>
      <c r="G232" s="329"/>
      <c r="H232" s="327" t="s">
        <v>459</v>
      </c>
      <c r="I232" s="329"/>
      <c r="J232" s="330">
        <v>2016</v>
      </c>
      <c r="K232" s="331"/>
    </row>
    <row r="233" spans="1:11" ht="15" customHeight="1">
      <c r="A233" s="224">
        <v>226</v>
      </c>
      <c r="B233" s="332" t="s">
        <v>457</v>
      </c>
      <c r="C233" s="333"/>
      <c r="D233" s="334"/>
      <c r="E233" s="332" t="s">
        <v>460</v>
      </c>
      <c r="F233" s="333"/>
      <c r="G233" s="334"/>
      <c r="H233" s="332" t="s">
        <v>461</v>
      </c>
      <c r="I233" s="334"/>
      <c r="J233" s="335">
        <v>2017</v>
      </c>
      <c r="K233" s="336"/>
    </row>
    <row r="234" spans="1:11" ht="15" customHeight="1">
      <c r="A234" s="223">
        <v>227</v>
      </c>
      <c r="B234" s="327" t="s">
        <v>457</v>
      </c>
      <c r="C234" s="328"/>
      <c r="D234" s="329"/>
      <c r="E234" s="327" t="s">
        <v>462</v>
      </c>
      <c r="F234" s="328"/>
      <c r="G234" s="329"/>
      <c r="H234" s="327" t="s">
        <v>459</v>
      </c>
      <c r="I234" s="329"/>
      <c r="J234" s="330">
        <v>2017</v>
      </c>
      <c r="K234" s="331"/>
    </row>
    <row r="235" spans="1:11" ht="15" customHeight="1">
      <c r="A235" s="224">
        <v>228</v>
      </c>
      <c r="B235" s="332" t="s">
        <v>457</v>
      </c>
      <c r="C235" s="333"/>
      <c r="D235" s="334"/>
      <c r="E235" s="332" t="s">
        <v>463</v>
      </c>
      <c r="F235" s="333"/>
      <c r="G235" s="334"/>
      <c r="H235" s="332" t="s">
        <v>459</v>
      </c>
      <c r="I235" s="334"/>
      <c r="J235" s="335">
        <v>2017</v>
      </c>
      <c r="K235" s="336"/>
    </row>
    <row r="236" spans="1:11" ht="15" customHeight="1">
      <c r="A236" s="223">
        <v>229</v>
      </c>
      <c r="B236" s="327" t="s">
        <v>457</v>
      </c>
      <c r="C236" s="328"/>
      <c r="D236" s="329"/>
      <c r="E236" s="327" t="s">
        <v>464</v>
      </c>
      <c r="F236" s="328"/>
      <c r="G236" s="329"/>
      <c r="H236" s="327" t="s">
        <v>459</v>
      </c>
      <c r="I236" s="329"/>
      <c r="J236" s="330">
        <v>2018</v>
      </c>
      <c r="K236" s="331"/>
    </row>
    <row r="237" spans="1:11" ht="15" customHeight="1">
      <c r="A237" s="224">
        <v>230</v>
      </c>
      <c r="B237" s="332" t="s">
        <v>457</v>
      </c>
      <c r="C237" s="333"/>
      <c r="D237" s="334"/>
      <c r="E237" s="332" t="s">
        <v>465</v>
      </c>
      <c r="F237" s="333"/>
      <c r="G237" s="334"/>
      <c r="H237" s="332" t="s">
        <v>459</v>
      </c>
      <c r="I237" s="334"/>
      <c r="J237" s="335">
        <v>2019</v>
      </c>
      <c r="K237" s="336"/>
    </row>
    <row r="238" spans="1:11" ht="15" customHeight="1">
      <c r="A238" s="223">
        <v>231</v>
      </c>
      <c r="B238" s="327" t="s">
        <v>457</v>
      </c>
      <c r="C238" s="328"/>
      <c r="D238" s="329"/>
      <c r="E238" s="327" t="s">
        <v>466</v>
      </c>
      <c r="F238" s="328"/>
      <c r="G238" s="329"/>
      <c r="H238" s="327" t="s">
        <v>459</v>
      </c>
      <c r="I238" s="329"/>
      <c r="J238" s="330">
        <v>2017</v>
      </c>
      <c r="K238" s="331"/>
    </row>
    <row r="239" spans="1:11" ht="15" customHeight="1">
      <c r="A239" s="224">
        <v>232</v>
      </c>
      <c r="B239" s="332" t="s">
        <v>457</v>
      </c>
      <c r="C239" s="333"/>
      <c r="D239" s="334"/>
      <c r="E239" s="332" t="s">
        <v>467</v>
      </c>
      <c r="F239" s="333"/>
      <c r="G239" s="334"/>
      <c r="H239" s="332" t="s">
        <v>459</v>
      </c>
      <c r="I239" s="334"/>
      <c r="J239" s="335">
        <v>2018</v>
      </c>
      <c r="K239" s="336"/>
    </row>
    <row r="240" spans="1:11" ht="15" customHeight="1">
      <c r="A240" s="223">
        <v>233</v>
      </c>
      <c r="B240" s="327" t="s">
        <v>457</v>
      </c>
      <c r="C240" s="328"/>
      <c r="D240" s="329"/>
      <c r="E240" s="327" t="s">
        <v>468</v>
      </c>
      <c r="F240" s="328"/>
      <c r="G240" s="329"/>
      <c r="H240" s="327" t="s">
        <v>459</v>
      </c>
      <c r="I240" s="329"/>
      <c r="J240" s="330">
        <v>2018</v>
      </c>
      <c r="K240" s="331"/>
    </row>
    <row r="241" spans="1:11" ht="15" customHeight="1">
      <c r="A241" s="224">
        <v>234</v>
      </c>
      <c r="B241" s="332" t="s">
        <v>457</v>
      </c>
      <c r="C241" s="333"/>
      <c r="D241" s="334"/>
      <c r="E241" s="332" t="s">
        <v>469</v>
      </c>
      <c r="F241" s="333"/>
      <c r="G241" s="334"/>
      <c r="H241" s="332" t="s">
        <v>459</v>
      </c>
      <c r="I241" s="334"/>
      <c r="J241" s="335">
        <v>2018</v>
      </c>
      <c r="K241" s="336"/>
    </row>
    <row r="242" spans="1:11" ht="15" customHeight="1">
      <c r="A242" s="223">
        <v>235</v>
      </c>
      <c r="B242" s="327" t="s">
        <v>457</v>
      </c>
      <c r="C242" s="328"/>
      <c r="D242" s="329"/>
      <c r="E242" s="327" t="s">
        <v>470</v>
      </c>
      <c r="F242" s="328"/>
      <c r="G242" s="329"/>
      <c r="H242" s="327" t="s">
        <v>459</v>
      </c>
      <c r="I242" s="329"/>
      <c r="J242" s="330">
        <v>2019</v>
      </c>
      <c r="K242" s="331"/>
    </row>
    <row r="243" spans="1:11" ht="15" customHeight="1">
      <c r="A243" s="224">
        <v>236</v>
      </c>
      <c r="B243" s="332" t="s">
        <v>457</v>
      </c>
      <c r="C243" s="333"/>
      <c r="D243" s="334"/>
      <c r="E243" s="332" t="s">
        <v>471</v>
      </c>
      <c r="F243" s="333"/>
      <c r="G243" s="334"/>
      <c r="H243" s="332" t="s">
        <v>459</v>
      </c>
      <c r="I243" s="334"/>
      <c r="J243" s="335">
        <v>2019</v>
      </c>
      <c r="K243" s="336"/>
    </row>
    <row r="244" spans="1:11" ht="15" customHeight="1">
      <c r="A244" s="223">
        <v>237</v>
      </c>
      <c r="B244" s="327" t="s">
        <v>457</v>
      </c>
      <c r="C244" s="328"/>
      <c r="D244" s="329"/>
      <c r="E244" s="327" t="s">
        <v>472</v>
      </c>
      <c r="F244" s="328"/>
      <c r="G244" s="329"/>
      <c r="H244" s="327" t="s">
        <v>459</v>
      </c>
      <c r="I244" s="329"/>
      <c r="J244" s="330">
        <v>2019</v>
      </c>
      <c r="K244" s="331"/>
    </row>
    <row r="245" spans="1:11" ht="15" customHeight="1">
      <c r="A245" s="224">
        <v>238</v>
      </c>
      <c r="B245" s="332" t="s">
        <v>457</v>
      </c>
      <c r="C245" s="333"/>
      <c r="D245" s="334"/>
      <c r="E245" s="332" t="s">
        <v>473</v>
      </c>
      <c r="F245" s="333"/>
      <c r="G245" s="334"/>
      <c r="H245" s="332" t="s">
        <v>459</v>
      </c>
      <c r="I245" s="334"/>
      <c r="J245" s="335">
        <v>2019</v>
      </c>
      <c r="K245" s="336"/>
    </row>
    <row r="246" spans="1:11" ht="15" customHeight="1">
      <c r="A246" s="223">
        <v>239</v>
      </c>
      <c r="B246" s="327" t="s">
        <v>457</v>
      </c>
      <c r="C246" s="328"/>
      <c r="D246" s="329"/>
      <c r="E246" s="327" t="s">
        <v>474</v>
      </c>
      <c r="F246" s="328"/>
      <c r="G246" s="329"/>
      <c r="H246" s="327" t="s">
        <v>459</v>
      </c>
      <c r="I246" s="329"/>
      <c r="J246" s="330">
        <v>2018</v>
      </c>
      <c r="K246" s="331"/>
    </row>
    <row r="247" spans="1:11" ht="15" customHeight="1">
      <c r="A247" s="224">
        <v>240</v>
      </c>
      <c r="B247" s="332" t="s">
        <v>457</v>
      </c>
      <c r="C247" s="333"/>
      <c r="D247" s="334"/>
      <c r="E247" s="332" t="s">
        <v>475</v>
      </c>
      <c r="F247" s="333"/>
      <c r="G247" s="334"/>
      <c r="H247" s="332" t="s">
        <v>459</v>
      </c>
      <c r="I247" s="334"/>
      <c r="J247" s="335">
        <v>2019</v>
      </c>
      <c r="K247" s="336"/>
    </row>
    <row r="248" spans="1:11" ht="15" customHeight="1">
      <c r="A248" s="223">
        <v>241</v>
      </c>
      <c r="B248" s="327" t="s">
        <v>457</v>
      </c>
      <c r="C248" s="328"/>
      <c r="D248" s="329"/>
      <c r="E248" s="327" t="s">
        <v>476</v>
      </c>
      <c r="F248" s="328"/>
      <c r="G248" s="329"/>
      <c r="H248" s="327" t="s">
        <v>459</v>
      </c>
      <c r="I248" s="329"/>
      <c r="J248" s="330">
        <v>2019</v>
      </c>
      <c r="K248" s="331"/>
    </row>
    <row r="249" spans="1:11" ht="15" customHeight="1">
      <c r="A249" s="224">
        <v>242</v>
      </c>
      <c r="B249" s="332" t="s">
        <v>457</v>
      </c>
      <c r="C249" s="333"/>
      <c r="D249" s="334"/>
      <c r="E249" s="332" t="s">
        <v>477</v>
      </c>
      <c r="F249" s="333"/>
      <c r="G249" s="334"/>
      <c r="H249" s="332" t="s">
        <v>459</v>
      </c>
      <c r="I249" s="334"/>
      <c r="J249" s="335">
        <v>2019</v>
      </c>
      <c r="K249" s="336"/>
    </row>
    <row r="250" spans="1:11" ht="15" customHeight="1">
      <c r="A250" s="223">
        <v>243</v>
      </c>
      <c r="B250" s="327" t="s">
        <v>457</v>
      </c>
      <c r="C250" s="328"/>
      <c r="D250" s="329"/>
      <c r="E250" s="327" t="s">
        <v>478</v>
      </c>
      <c r="F250" s="328"/>
      <c r="G250" s="329"/>
      <c r="H250" s="327" t="s">
        <v>459</v>
      </c>
      <c r="I250" s="329"/>
      <c r="J250" s="330">
        <v>2019</v>
      </c>
      <c r="K250" s="331"/>
    </row>
    <row r="251" spans="1:11" ht="15" customHeight="1">
      <c r="A251" s="224">
        <v>244</v>
      </c>
      <c r="B251" s="332" t="s">
        <v>457</v>
      </c>
      <c r="C251" s="333"/>
      <c r="D251" s="334"/>
      <c r="E251" s="332" t="s">
        <v>479</v>
      </c>
      <c r="F251" s="333"/>
      <c r="G251" s="334"/>
      <c r="H251" s="332" t="s">
        <v>459</v>
      </c>
      <c r="I251" s="334"/>
      <c r="J251" s="335">
        <v>2020</v>
      </c>
      <c r="K251" s="336"/>
    </row>
    <row r="252" spans="1:11" ht="15" customHeight="1">
      <c r="A252" s="223">
        <v>245</v>
      </c>
      <c r="B252" s="327" t="s">
        <v>457</v>
      </c>
      <c r="C252" s="328"/>
      <c r="D252" s="329"/>
      <c r="E252" s="327" t="s">
        <v>480</v>
      </c>
      <c r="F252" s="328"/>
      <c r="G252" s="329"/>
      <c r="H252" s="327" t="s">
        <v>459</v>
      </c>
      <c r="I252" s="329"/>
      <c r="J252" s="330">
        <v>2020</v>
      </c>
      <c r="K252" s="331"/>
    </row>
    <row r="253" spans="1:11" ht="15" customHeight="1">
      <c r="A253" s="224">
        <v>246</v>
      </c>
      <c r="B253" s="332" t="s">
        <v>457</v>
      </c>
      <c r="C253" s="333"/>
      <c r="D253" s="334"/>
      <c r="E253" s="332" t="s">
        <v>481</v>
      </c>
      <c r="F253" s="333"/>
      <c r="G253" s="334"/>
      <c r="H253" s="332" t="s">
        <v>459</v>
      </c>
      <c r="I253" s="334"/>
      <c r="J253" s="335">
        <v>2020</v>
      </c>
      <c r="K253" s="336"/>
    </row>
    <row r="254" spans="1:11" ht="15" customHeight="1">
      <c r="A254" s="223">
        <v>247</v>
      </c>
      <c r="B254" s="327" t="s">
        <v>457</v>
      </c>
      <c r="C254" s="328"/>
      <c r="D254" s="329"/>
      <c r="E254" s="327" t="s">
        <v>482</v>
      </c>
      <c r="F254" s="328"/>
      <c r="G254" s="329"/>
      <c r="H254" s="327" t="s">
        <v>459</v>
      </c>
      <c r="I254" s="329"/>
      <c r="J254" s="330">
        <v>2020</v>
      </c>
      <c r="K254" s="331"/>
    </row>
    <row r="255" spans="1:11" ht="15" customHeight="1">
      <c r="A255" s="224">
        <v>248</v>
      </c>
      <c r="B255" s="332" t="s">
        <v>457</v>
      </c>
      <c r="C255" s="333"/>
      <c r="D255" s="334"/>
      <c r="E255" s="332" t="s">
        <v>483</v>
      </c>
      <c r="F255" s="333"/>
      <c r="G255" s="334"/>
      <c r="H255" s="332" t="s">
        <v>459</v>
      </c>
      <c r="I255" s="334"/>
      <c r="J255" s="335">
        <v>2020</v>
      </c>
      <c r="K255" s="336"/>
    </row>
    <row r="256" spans="1:11" ht="15" customHeight="1">
      <c r="A256" s="223">
        <v>249</v>
      </c>
      <c r="B256" s="327" t="s">
        <v>457</v>
      </c>
      <c r="C256" s="328"/>
      <c r="D256" s="329"/>
      <c r="E256" s="327" t="s">
        <v>484</v>
      </c>
      <c r="F256" s="328"/>
      <c r="G256" s="329"/>
      <c r="H256" s="327" t="s">
        <v>459</v>
      </c>
      <c r="I256" s="329"/>
      <c r="J256" s="330">
        <v>2020</v>
      </c>
      <c r="K256" s="331"/>
    </row>
    <row r="257" spans="1:11" ht="15" customHeight="1">
      <c r="A257" s="224">
        <v>250</v>
      </c>
      <c r="B257" s="332" t="s">
        <v>457</v>
      </c>
      <c r="C257" s="333"/>
      <c r="D257" s="334"/>
      <c r="E257" s="332" t="s">
        <v>485</v>
      </c>
      <c r="F257" s="333"/>
      <c r="G257" s="334"/>
      <c r="H257" s="332" t="s">
        <v>459</v>
      </c>
      <c r="I257" s="334"/>
      <c r="J257" s="335">
        <v>2019</v>
      </c>
      <c r="K257" s="336"/>
    </row>
    <row r="258" spans="1:11" ht="15" customHeight="1">
      <c r="A258" s="223">
        <v>251</v>
      </c>
      <c r="B258" s="327" t="s">
        <v>457</v>
      </c>
      <c r="C258" s="328"/>
      <c r="D258" s="329"/>
      <c r="E258" s="327" t="s">
        <v>486</v>
      </c>
      <c r="F258" s="328"/>
      <c r="G258" s="329"/>
      <c r="H258" s="327" t="s">
        <v>461</v>
      </c>
      <c r="I258" s="329"/>
      <c r="J258" s="330">
        <v>2019</v>
      </c>
      <c r="K258" s="331"/>
    </row>
    <row r="259" spans="1:11" ht="15" customHeight="1">
      <c r="A259" s="224">
        <v>252</v>
      </c>
      <c r="B259" s="332" t="s">
        <v>457</v>
      </c>
      <c r="C259" s="333"/>
      <c r="D259" s="334"/>
      <c r="E259" s="332" t="s">
        <v>487</v>
      </c>
      <c r="F259" s="333"/>
      <c r="G259" s="334"/>
      <c r="H259" s="332" t="s">
        <v>461</v>
      </c>
      <c r="I259" s="334"/>
      <c r="J259" s="335">
        <v>2019</v>
      </c>
      <c r="K259" s="336"/>
    </row>
    <row r="260" spans="1:11" ht="15" customHeight="1">
      <c r="A260" s="223">
        <v>253</v>
      </c>
      <c r="B260" s="327" t="s">
        <v>457</v>
      </c>
      <c r="C260" s="328"/>
      <c r="D260" s="329"/>
      <c r="E260" s="327" t="s">
        <v>488</v>
      </c>
      <c r="F260" s="328"/>
      <c r="G260" s="329"/>
      <c r="H260" s="327" t="s">
        <v>461</v>
      </c>
      <c r="I260" s="329"/>
      <c r="J260" s="330">
        <v>2019</v>
      </c>
      <c r="K260" s="331"/>
    </row>
    <row r="261" spans="1:11" ht="15" customHeight="1">
      <c r="A261" s="224">
        <v>254</v>
      </c>
      <c r="B261" s="332" t="s">
        <v>457</v>
      </c>
      <c r="C261" s="333"/>
      <c r="D261" s="334"/>
      <c r="E261" s="332" t="s">
        <v>489</v>
      </c>
      <c r="F261" s="333"/>
      <c r="G261" s="334"/>
      <c r="H261" s="332" t="s">
        <v>461</v>
      </c>
      <c r="I261" s="334"/>
      <c r="J261" s="335">
        <v>2019</v>
      </c>
      <c r="K261" s="336"/>
    </row>
    <row r="262" spans="1:11" ht="15" customHeight="1">
      <c r="A262" s="223">
        <v>255</v>
      </c>
      <c r="B262" s="327" t="s">
        <v>457</v>
      </c>
      <c r="C262" s="328"/>
      <c r="D262" s="329"/>
      <c r="E262" s="327" t="s">
        <v>490</v>
      </c>
      <c r="F262" s="328"/>
      <c r="G262" s="329"/>
      <c r="H262" s="327" t="s">
        <v>461</v>
      </c>
      <c r="I262" s="329"/>
      <c r="J262" s="330">
        <v>2019</v>
      </c>
      <c r="K262" s="331"/>
    </row>
    <row r="263" spans="1:11" ht="15" customHeight="1">
      <c r="A263" s="224">
        <v>256</v>
      </c>
      <c r="B263" s="332" t="s">
        <v>457</v>
      </c>
      <c r="C263" s="333"/>
      <c r="D263" s="334"/>
      <c r="E263" s="332" t="s">
        <v>491</v>
      </c>
      <c r="F263" s="333"/>
      <c r="G263" s="334"/>
      <c r="H263" s="332" t="s">
        <v>461</v>
      </c>
      <c r="I263" s="334"/>
      <c r="J263" s="335">
        <v>2019</v>
      </c>
      <c r="K263" s="336"/>
    </row>
    <row r="264" spans="1:11" ht="15" customHeight="1">
      <c r="A264" s="223">
        <v>257</v>
      </c>
      <c r="B264" s="327" t="s">
        <v>492</v>
      </c>
      <c r="C264" s="328"/>
      <c r="D264" s="329"/>
      <c r="E264" s="327" t="s">
        <v>493</v>
      </c>
      <c r="F264" s="328"/>
      <c r="G264" s="329"/>
      <c r="H264" s="327" t="s">
        <v>494</v>
      </c>
      <c r="I264" s="329"/>
      <c r="J264" s="330">
        <v>2016</v>
      </c>
      <c r="K264" s="331"/>
    </row>
    <row r="265" spans="1:11" ht="15" customHeight="1">
      <c r="A265" s="224">
        <v>258</v>
      </c>
      <c r="B265" s="332" t="s">
        <v>492</v>
      </c>
      <c r="C265" s="333"/>
      <c r="D265" s="334"/>
      <c r="E265" s="332" t="s">
        <v>495</v>
      </c>
      <c r="F265" s="333"/>
      <c r="G265" s="334"/>
      <c r="H265" s="332" t="s">
        <v>496</v>
      </c>
      <c r="I265" s="334"/>
      <c r="J265" s="335">
        <v>2017</v>
      </c>
      <c r="K265" s="336"/>
    </row>
    <row r="266" spans="1:11" ht="15" customHeight="1">
      <c r="A266" s="223">
        <v>259</v>
      </c>
      <c r="B266" s="327" t="s">
        <v>492</v>
      </c>
      <c r="C266" s="328"/>
      <c r="D266" s="329"/>
      <c r="E266" s="327" t="s">
        <v>497</v>
      </c>
      <c r="F266" s="328"/>
      <c r="G266" s="329"/>
      <c r="H266" s="327" t="s">
        <v>498</v>
      </c>
      <c r="I266" s="329"/>
      <c r="J266" s="330">
        <v>2017</v>
      </c>
      <c r="K266" s="331"/>
    </row>
    <row r="267" spans="1:11" ht="15" customHeight="1">
      <c r="A267" s="224">
        <v>260</v>
      </c>
      <c r="B267" s="332" t="s">
        <v>492</v>
      </c>
      <c r="C267" s="333"/>
      <c r="D267" s="334"/>
      <c r="E267" s="332" t="s">
        <v>499</v>
      </c>
      <c r="F267" s="333"/>
      <c r="G267" s="334"/>
      <c r="H267" s="332" t="s">
        <v>494</v>
      </c>
      <c r="I267" s="334"/>
      <c r="J267" s="335">
        <v>2017</v>
      </c>
      <c r="K267" s="336"/>
    </row>
    <row r="268" spans="1:11" ht="15" customHeight="1">
      <c r="A268" s="223">
        <v>261</v>
      </c>
      <c r="B268" s="327" t="s">
        <v>492</v>
      </c>
      <c r="C268" s="328"/>
      <c r="D268" s="329"/>
      <c r="E268" s="327" t="s">
        <v>500</v>
      </c>
      <c r="F268" s="328"/>
      <c r="G268" s="329"/>
      <c r="H268" s="327" t="s">
        <v>494</v>
      </c>
      <c r="I268" s="329"/>
      <c r="J268" s="330">
        <v>2021</v>
      </c>
      <c r="K268" s="331"/>
    </row>
    <row r="269" spans="1:11" ht="15" customHeight="1">
      <c r="A269" s="224">
        <v>262</v>
      </c>
      <c r="B269" s="332" t="s">
        <v>492</v>
      </c>
      <c r="C269" s="333"/>
      <c r="D269" s="334"/>
      <c r="E269" s="332" t="s">
        <v>501</v>
      </c>
      <c r="F269" s="333"/>
      <c r="G269" s="334"/>
      <c r="H269" s="332" t="s">
        <v>494</v>
      </c>
      <c r="I269" s="334"/>
      <c r="J269" s="335">
        <v>2021</v>
      </c>
      <c r="K269" s="336"/>
    </row>
    <row r="270" spans="1:11" ht="15" customHeight="1">
      <c r="A270" s="223">
        <v>263</v>
      </c>
      <c r="B270" s="327" t="s">
        <v>492</v>
      </c>
      <c r="C270" s="328"/>
      <c r="D270" s="329"/>
      <c r="E270" s="327" t="s">
        <v>502</v>
      </c>
      <c r="F270" s="328"/>
      <c r="G270" s="329"/>
      <c r="H270" s="327" t="s">
        <v>494</v>
      </c>
      <c r="I270" s="329"/>
      <c r="J270" s="330">
        <v>2021</v>
      </c>
      <c r="K270" s="331"/>
    </row>
    <row r="271" spans="1:11" ht="15" customHeight="1">
      <c r="A271" s="224">
        <v>264</v>
      </c>
      <c r="B271" s="332" t="s">
        <v>492</v>
      </c>
      <c r="C271" s="333"/>
      <c r="D271" s="334"/>
      <c r="E271" s="332" t="s">
        <v>503</v>
      </c>
      <c r="F271" s="333"/>
      <c r="G271" s="334"/>
      <c r="H271" s="332" t="s">
        <v>494</v>
      </c>
      <c r="I271" s="334"/>
      <c r="J271" s="335">
        <v>2021</v>
      </c>
      <c r="K271" s="336"/>
    </row>
    <row r="272" spans="1:11" ht="15" customHeight="1">
      <c r="A272" s="223">
        <v>265</v>
      </c>
      <c r="B272" s="327" t="s">
        <v>492</v>
      </c>
      <c r="C272" s="328"/>
      <c r="D272" s="329"/>
      <c r="E272" s="327" t="s">
        <v>504</v>
      </c>
      <c r="F272" s="328"/>
      <c r="G272" s="329"/>
      <c r="H272" s="327" t="s">
        <v>494</v>
      </c>
      <c r="I272" s="329"/>
      <c r="J272" s="330">
        <v>2023</v>
      </c>
      <c r="K272" s="331"/>
    </row>
    <row r="273" spans="1:11" ht="15" customHeight="1">
      <c r="A273" s="224">
        <v>266</v>
      </c>
      <c r="B273" s="332" t="s">
        <v>492</v>
      </c>
      <c r="C273" s="333"/>
      <c r="D273" s="334"/>
      <c r="E273" s="332" t="s">
        <v>505</v>
      </c>
      <c r="F273" s="333"/>
      <c r="G273" s="334"/>
      <c r="H273" s="332" t="s">
        <v>494</v>
      </c>
      <c r="I273" s="334"/>
      <c r="J273" s="335">
        <v>2023</v>
      </c>
      <c r="K273" s="336"/>
    </row>
    <row r="274" spans="1:11" ht="15" customHeight="1">
      <c r="A274" s="223">
        <v>267</v>
      </c>
      <c r="B274" s="327" t="s">
        <v>492</v>
      </c>
      <c r="C274" s="328"/>
      <c r="D274" s="329"/>
      <c r="E274" s="327" t="s">
        <v>506</v>
      </c>
      <c r="F274" s="328"/>
      <c r="G274" s="329"/>
      <c r="H274" s="327" t="s">
        <v>494</v>
      </c>
      <c r="I274" s="329"/>
      <c r="J274" s="330">
        <v>2021</v>
      </c>
      <c r="K274" s="331"/>
    </row>
    <row r="275" spans="1:11" ht="15" customHeight="1">
      <c r="A275" s="224">
        <v>268</v>
      </c>
      <c r="B275" s="332" t="s">
        <v>492</v>
      </c>
      <c r="C275" s="333"/>
      <c r="D275" s="334"/>
      <c r="E275" s="332" t="s">
        <v>507</v>
      </c>
      <c r="F275" s="333"/>
      <c r="G275" s="334"/>
      <c r="H275" s="332" t="s">
        <v>494</v>
      </c>
      <c r="I275" s="334"/>
      <c r="J275" s="335">
        <v>2022</v>
      </c>
      <c r="K275" s="336"/>
    </row>
    <row r="276" spans="1:11" ht="15" customHeight="1">
      <c r="A276" s="223">
        <v>269</v>
      </c>
      <c r="B276" s="327" t="s">
        <v>492</v>
      </c>
      <c r="C276" s="328"/>
      <c r="D276" s="329"/>
      <c r="E276" s="327" t="s">
        <v>508</v>
      </c>
      <c r="F276" s="328"/>
      <c r="G276" s="329"/>
      <c r="H276" s="327" t="s">
        <v>494</v>
      </c>
      <c r="I276" s="329"/>
      <c r="J276" s="330">
        <v>2021</v>
      </c>
      <c r="K276" s="331"/>
    </row>
    <row r="277" spans="1:11" ht="15" customHeight="1">
      <c r="A277" s="224">
        <v>270</v>
      </c>
      <c r="B277" s="332" t="s">
        <v>492</v>
      </c>
      <c r="C277" s="333"/>
      <c r="D277" s="334"/>
      <c r="E277" s="332" t="s">
        <v>509</v>
      </c>
      <c r="F277" s="333"/>
      <c r="G277" s="334"/>
      <c r="H277" s="332" t="s">
        <v>494</v>
      </c>
      <c r="I277" s="334"/>
      <c r="J277" s="335">
        <v>2021</v>
      </c>
      <c r="K277" s="336"/>
    </row>
    <row r="278" spans="1:11" ht="15" customHeight="1">
      <c r="A278" s="223">
        <v>271</v>
      </c>
      <c r="B278" s="327" t="s">
        <v>492</v>
      </c>
      <c r="C278" s="328"/>
      <c r="D278" s="329"/>
      <c r="E278" s="327" t="s">
        <v>510</v>
      </c>
      <c r="F278" s="328"/>
      <c r="G278" s="329"/>
      <c r="H278" s="327" t="s">
        <v>494</v>
      </c>
      <c r="I278" s="329"/>
      <c r="J278" s="330">
        <v>2021</v>
      </c>
      <c r="K278" s="331"/>
    </row>
    <row r="279" spans="1:11" ht="15" customHeight="1">
      <c r="A279" s="224">
        <v>272</v>
      </c>
      <c r="B279" s="332" t="s">
        <v>492</v>
      </c>
      <c r="C279" s="333"/>
      <c r="D279" s="334"/>
      <c r="E279" s="332" t="s">
        <v>511</v>
      </c>
      <c r="F279" s="333"/>
      <c r="G279" s="334"/>
      <c r="H279" s="332" t="s">
        <v>494</v>
      </c>
      <c r="I279" s="334"/>
      <c r="J279" s="335">
        <v>2021</v>
      </c>
      <c r="K279" s="336"/>
    </row>
    <row r="280" spans="1:11" ht="15" customHeight="1">
      <c r="A280" s="223">
        <v>273</v>
      </c>
      <c r="B280" s="327" t="s">
        <v>492</v>
      </c>
      <c r="C280" s="328"/>
      <c r="D280" s="329"/>
      <c r="E280" s="327" t="s">
        <v>512</v>
      </c>
      <c r="F280" s="328"/>
      <c r="G280" s="329"/>
      <c r="H280" s="327" t="s">
        <v>494</v>
      </c>
      <c r="I280" s="329"/>
      <c r="J280" s="330">
        <v>2021</v>
      </c>
      <c r="K280" s="331"/>
    </row>
    <row r="281" spans="1:11" ht="15" customHeight="1">
      <c r="A281" s="224">
        <v>274</v>
      </c>
      <c r="B281" s="332" t="s">
        <v>492</v>
      </c>
      <c r="C281" s="333"/>
      <c r="D281" s="334"/>
      <c r="E281" s="332" t="s">
        <v>513</v>
      </c>
      <c r="F281" s="333"/>
      <c r="G281" s="334"/>
      <c r="H281" s="332" t="s">
        <v>494</v>
      </c>
      <c r="I281" s="334"/>
      <c r="J281" s="335">
        <v>2021</v>
      </c>
      <c r="K281" s="336"/>
    </row>
    <row r="282" spans="1:11" ht="15" customHeight="1">
      <c r="A282" s="223">
        <v>275</v>
      </c>
      <c r="B282" s="327" t="s">
        <v>492</v>
      </c>
      <c r="C282" s="328"/>
      <c r="D282" s="329"/>
      <c r="E282" s="327" t="s">
        <v>514</v>
      </c>
      <c r="F282" s="328"/>
      <c r="G282" s="329"/>
      <c r="H282" s="327" t="s">
        <v>496</v>
      </c>
      <c r="I282" s="329"/>
      <c r="J282" s="330">
        <v>2021</v>
      </c>
      <c r="K282" s="331"/>
    </row>
    <row r="283" spans="1:11" ht="15" customHeight="1">
      <c r="A283" s="224">
        <v>276</v>
      </c>
      <c r="B283" s="332" t="s">
        <v>492</v>
      </c>
      <c r="C283" s="333"/>
      <c r="D283" s="334"/>
      <c r="E283" s="332" t="s">
        <v>515</v>
      </c>
      <c r="F283" s="333"/>
      <c r="G283" s="334"/>
      <c r="H283" s="332" t="s">
        <v>496</v>
      </c>
      <c r="I283" s="334"/>
      <c r="J283" s="335">
        <v>2021</v>
      </c>
      <c r="K283" s="336"/>
    </row>
    <row r="284" spans="1:11" ht="15" customHeight="1">
      <c r="A284" s="223">
        <v>277</v>
      </c>
      <c r="B284" s="327" t="s">
        <v>492</v>
      </c>
      <c r="C284" s="328"/>
      <c r="D284" s="329"/>
      <c r="E284" s="327" t="s">
        <v>516</v>
      </c>
      <c r="F284" s="328"/>
      <c r="G284" s="329"/>
      <c r="H284" s="327" t="s">
        <v>496</v>
      </c>
      <c r="I284" s="329"/>
      <c r="J284" s="330">
        <v>2021</v>
      </c>
      <c r="K284" s="331"/>
    </row>
    <row r="285" spans="1:11" ht="15" customHeight="1">
      <c r="A285" s="224">
        <v>278</v>
      </c>
      <c r="B285" s="332" t="s">
        <v>492</v>
      </c>
      <c r="C285" s="333"/>
      <c r="D285" s="334"/>
      <c r="E285" s="332" t="s">
        <v>517</v>
      </c>
      <c r="F285" s="333"/>
      <c r="G285" s="334"/>
      <c r="H285" s="332" t="s">
        <v>496</v>
      </c>
      <c r="I285" s="334"/>
      <c r="J285" s="335">
        <v>2021</v>
      </c>
      <c r="K285" s="336"/>
    </row>
    <row r="286" spans="1:11" ht="15" customHeight="1">
      <c r="A286" s="223">
        <v>279</v>
      </c>
      <c r="B286" s="327" t="s">
        <v>492</v>
      </c>
      <c r="C286" s="328"/>
      <c r="D286" s="329"/>
      <c r="E286" s="327" t="s">
        <v>518</v>
      </c>
      <c r="F286" s="328"/>
      <c r="G286" s="329"/>
      <c r="H286" s="327" t="s">
        <v>496</v>
      </c>
      <c r="I286" s="329"/>
      <c r="J286" s="330">
        <v>2021</v>
      </c>
      <c r="K286" s="331"/>
    </row>
    <row r="287" spans="1:11" ht="15" customHeight="1">
      <c r="A287" s="224">
        <v>280</v>
      </c>
      <c r="B287" s="332" t="s">
        <v>492</v>
      </c>
      <c r="C287" s="333"/>
      <c r="D287" s="334"/>
      <c r="E287" s="332" t="s">
        <v>519</v>
      </c>
      <c r="F287" s="333"/>
      <c r="G287" s="334"/>
      <c r="H287" s="332" t="s">
        <v>496</v>
      </c>
      <c r="I287" s="334"/>
      <c r="J287" s="335">
        <v>2021</v>
      </c>
      <c r="K287" s="336"/>
    </row>
    <row r="288" spans="1:11" ht="15" customHeight="1">
      <c r="A288" s="223">
        <v>281</v>
      </c>
      <c r="B288" s="327" t="s">
        <v>492</v>
      </c>
      <c r="C288" s="328"/>
      <c r="D288" s="329"/>
      <c r="E288" s="327" t="s">
        <v>520</v>
      </c>
      <c r="F288" s="328"/>
      <c r="G288" s="329"/>
      <c r="H288" s="327" t="s">
        <v>498</v>
      </c>
      <c r="I288" s="329"/>
      <c r="J288" s="330">
        <v>2023</v>
      </c>
      <c r="K288" s="331"/>
    </row>
    <row r="289" spans="1:11" ht="15" customHeight="1">
      <c r="A289" s="224">
        <v>282</v>
      </c>
      <c r="B289" s="332" t="s">
        <v>492</v>
      </c>
      <c r="C289" s="333"/>
      <c r="D289" s="334"/>
      <c r="E289" s="332" t="s">
        <v>521</v>
      </c>
      <c r="F289" s="333"/>
      <c r="G289" s="334"/>
      <c r="H289" s="332" t="s">
        <v>498</v>
      </c>
      <c r="I289" s="334"/>
      <c r="J289" s="335">
        <v>2022</v>
      </c>
      <c r="K289" s="336"/>
    </row>
    <row r="290" spans="1:11" ht="15" customHeight="1">
      <c r="A290" s="223">
        <v>283</v>
      </c>
      <c r="B290" s="327" t="s">
        <v>492</v>
      </c>
      <c r="C290" s="328"/>
      <c r="D290" s="329"/>
      <c r="E290" s="327" t="s">
        <v>522</v>
      </c>
      <c r="F290" s="328"/>
      <c r="G290" s="329"/>
      <c r="H290" s="327" t="s">
        <v>498</v>
      </c>
      <c r="I290" s="329"/>
      <c r="J290" s="330">
        <v>2022</v>
      </c>
      <c r="K290" s="331"/>
    </row>
    <row r="291" spans="1:11" ht="15" customHeight="1">
      <c r="A291" s="224">
        <v>284</v>
      </c>
      <c r="B291" s="332" t="s">
        <v>492</v>
      </c>
      <c r="C291" s="333"/>
      <c r="D291" s="334"/>
      <c r="E291" s="332" t="s">
        <v>523</v>
      </c>
      <c r="F291" s="333"/>
      <c r="G291" s="334"/>
      <c r="H291" s="332" t="s">
        <v>498</v>
      </c>
      <c r="I291" s="334"/>
      <c r="J291" s="335">
        <v>2023</v>
      </c>
      <c r="K291" s="336"/>
    </row>
    <row r="292" spans="1:11" ht="15" customHeight="1">
      <c r="A292" s="223">
        <v>285</v>
      </c>
      <c r="B292" s="327" t="s">
        <v>492</v>
      </c>
      <c r="C292" s="328"/>
      <c r="D292" s="329"/>
      <c r="E292" s="327" t="s">
        <v>524</v>
      </c>
      <c r="F292" s="328"/>
      <c r="G292" s="329"/>
      <c r="H292" s="327" t="s">
        <v>498</v>
      </c>
      <c r="I292" s="329"/>
      <c r="J292" s="330">
        <v>2022</v>
      </c>
      <c r="K292" s="331"/>
    </row>
    <row r="293" spans="1:11" ht="15" customHeight="1">
      <c r="A293" s="224">
        <v>286</v>
      </c>
      <c r="B293" s="332" t="s">
        <v>492</v>
      </c>
      <c r="C293" s="333"/>
      <c r="D293" s="334"/>
      <c r="E293" s="332" t="s">
        <v>525</v>
      </c>
      <c r="F293" s="333"/>
      <c r="G293" s="334"/>
      <c r="H293" s="332" t="s">
        <v>498</v>
      </c>
      <c r="I293" s="334"/>
      <c r="J293" s="335">
        <v>2023</v>
      </c>
      <c r="K293" s="336"/>
    </row>
    <row r="294" spans="1:11" ht="15" customHeight="1">
      <c r="A294" s="223">
        <v>287</v>
      </c>
      <c r="B294" s="327" t="s">
        <v>492</v>
      </c>
      <c r="C294" s="328"/>
      <c r="D294" s="329"/>
      <c r="E294" s="327" t="s">
        <v>526</v>
      </c>
      <c r="F294" s="328"/>
      <c r="G294" s="329"/>
      <c r="H294" s="327" t="s">
        <v>498</v>
      </c>
      <c r="I294" s="329"/>
      <c r="J294" s="330">
        <v>2022</v>
      </c>
      <c r="K294" s="331"/>
    </row>
    <row r="295" spans="1:11" ht="15" customHeight="1">
      <c r="A295" s="224">
        <v>288</v>
      </c>
      <c r="B295" s="332" t="s">
        <v>492</v>
      </c>
      <c r="C295" s="333"/>
      <c r="D295" s="334"/>
      <c r="E295" s="332" t="s">
        <v>527</v>
      </c>
      <c r="F295" s="333"/>
      <c r="G295" s="334"/>
      <c r="H295" s="332" t="s">
        <v>498</v>
      </c>
      <c r="I295" s="334"/>
      <c r="J295" s="335">
        <v>2023</v>
      </c>
      <c r="K295" s="336"/>
    </row>
    <row r="296" spans="1:11" ht="15" customHeight="1">
      <c r="A296" s="223">
        <v>289</v>
      </c>
      <c r="B296" s="327" t="s">
        <v>492</v>
      </c>
      <c r="C296" s="328"/>
      <c r="D296" s="329"/>
      <c r="E296" s="327" t="s">
        <v>528</v>
      </c>
      <c r="F296" s="328"/>
      <c r="G296" s="329"/>
      <c r="H296" s="327" t="s">
        <v>498</v>
      </c>
      <c r="I296" s="329"/>
      <c r="J296" s="330">
        <v>2023</v>
      </c>
      <c r="K296" s="331"/>
    </row>
    <row r="297" spans="1:11" ht="15" customHeight="1">
      <c r="A297" s="224">
        <v>290</v>
      </c>
      <c r="B297" s="332" t="s">
        <v>492</v>
      </c>
      <c r="C297" s="333"/>
      <c r="D297" s="334"/>
      <c r="E297" s="332" t="s">
        <v>529</v>
      </c>
      <c r="F297" s="333"/>
      <c r="G297" s="334"/>
      <c r="H297" s="332" t="s">
        <v>498</v>
      </c>
      <c r="I297" s="334"/>
      <c r="J297" s="335">
        <v>2022</v>
      </c>
      <c r="K297" s="336"/>
    </row>
    <row r="298" spans="1:11" ht="15" customHeight="1">
      <c r="A298" s="223">
        <v>291</v>
      </c>
      <c r="B298" s="327" t="s">
        <v>530</v>
      </c>
      <c r="C298" s="328"/>
      <c r="D298" s="329"/>
      <c r="E298" s="327" t="s">
        <v>531</v>
      </c>
      <c r="F298" s="328"/>
      <c r="G298" s="329"/>
      <c r="H298" s="327" t="s">
        <v>532</v>
      </c>
      <c r="I298" s="329"/>
      <c r="J298" s="330">
        <v>2016</v>
      </c>
      <c r="K298" s="331"/>
    </row>
    <row r="299" spans="1:11" ht="15" customHeight="1">
      <c r="A299" s="224">
        <v>292</v>
      </c>
      <c r="B299" s="332" t="s">
        <v>530</v>
      </c>
      <c r="C299" s="333"/>
      <c r="D299" s="334"/>
      <c r="E299" s="332" t="s">
        <v>533</v>
      </c>
      <c r="F299" s="333"/>
      <c r="G299" s="334"/>
      <c r="H299" s="332" t="s">
        <v>532</v>
      </c>
      <c r="I299" s="334"/>
      <c r="J299" s="335">
        <v>2018</v>
      </c>
      <c r="K299" s="336"/>
    </row>
    <row r="300" spans="1:11" ht="15" customHeight="1">
      <c r="A300" s="223">
        <v>293</v>
      </c>
      <c r="B300" s="327" t="s">
        <v>530</v>
      </c>
      <c r="C300" s="328"/>
      <c r="D300" s="329"/>
      <c r="E300" s="327" t="s">
        <v>534</v>
      </c>
      <c r="F300" s="328"/>
      <c r="G300" s="329"/>
      <c r="H300" s="327" t="s">
        <v>532</v>
      </c>
      <c r="I300" s="329"/>
      <c r="J300" s="330">
        <v>2020</v>
      </c>
      <c r="K300" s="331"/>
    </row>
    <row r="301" spans="1:11" ht="15" customHeight="1">
      <c r="A301" s="224">
        <v>294</v>
      </c>
      <c r="B301" s="332" t="s">
        <v>530</v>
      </c>
      <c r="C301" s="333"/>
      <c r="D301" s="334"/>
      <c r="E301" s="332" t="s">
        <v>535</v>
      </c>
      <c r="F301" s="333"/>
      <c r="G301" s="334"/>
      <c r="H301" s="332" t="s">
        <v>532</v>
      </c>
      <c r="I301" s="334"/>
      <c r="J301" s="335">
        <v>2020</v>
      </c>
      <c r="K301" s="336"/>
    </row>
    <row r="302" spans="1:11" ht="15" customHeight="1">
      <c r="A302" s="223">
        <v>295</v>
      </c>
      <c r="B302" s="327" t="s">
        <v>530</v>
      </c>
      <c r="C302" s="328"/>
      <c r="D302" s="329"/>
      <c r="E302" s="327" t="s">
        <v>536</v>
      </c>
      <c r="F302" s="328"/>
      <c r="G302" s="329"/>
      <c r="H302" s="327" t="s">
        <v>532</v>
      </c>
      <c r="I302" s="329"/>
      <c r="J302" s="330">
        <v>2022</v>
      </c>
      <c r="K302" s="331"/>
    </row>
    <row r="303" spans="1:11" ht="15" customHeight="1">
      <c r="A303" s="224">
        <v>296</v>
      </c>
      <c r="B303" s="332" t="s">
        <v>530</v>
      </c>
      <c r="C303" s="333"/>
      <c r="D303" s="334"/>
      <c r="E303" s="332" t="s">
        <v>537</v>
      </c>
      <c r="F303" s="333"/>
      <c r="G303" s="334"/>
      <c r="H303" s="332" t="s">
        <v>532</v>
      </c>
      <c r="I303" s="334"/>
      <c r="J303" s="335">
        <v>2022</v>
      </c>
      <c r="K303" s="336"/>
    </row>
    <row r="304" spans="1:11" ht="15" customHeight="1">
      <c r="A304" s="223">
        <v>297</v>
      </c>
      <c r="B304" s="327" t="s">
        <v>530</v>
      </c>
      <c r="C304" s="328"/>
      <c r="D304" s="329"/>
      <c r="E304" s="327" t="s">
        <v>538</v>
      </c>
      <c r="F304" s="328"/>
      <c r="G304" s="329"/>
      <c r="H304" s="327" t="s">
        <v>532</v>
      </c>
      <c r="I304" s="329"/>
      <c r="J304" s="330">
        <v>2022</v>
      </c>
      <c r="K304" s="331"/>
    </row>
    <row r="305" spans="1:11" ht="15" customHeight="1">
      <c r="A305" s="224">
        <v>298</v>
      </c>
      <c r="B305" s="332" t="s">
        <v>530</v>
      </c>
      <c r="C305" s="333"/>
      <c r="D305" s="334"/>
      <c r="E305" s="332" t="s">
        <v>539</v>
      </c>
      <c r="F305" s="333"/>
      <c r="G305" s="334"/>
      <c r="H305" s="332" t="s">
        <v>532</v>
      </c>
      <c r="I305" s="334"/>
      <c r="J305" s="335">
        <v>2022</v>
      </c>
      <c r="K305" s="336"/>
    </row>
    <row r="306" spans="1:11" ht="15" customHeight="1">
      <c r="A306" s="223">
        <v>299</v>
      </c>
      <c r="B306" s="327" t="s">
        <v>530</v>
      </c>
      <c r="C306" s="328"/>
      <c r="D306" s="329"/>
      <c r="E306" s="327" t="s">
        <v>540</v>
      </c>
      <c r="F306" s="328"/>
      <c r="G306" s="329"/>
      <c r="H306" s="327" t="s">
        <v>532</v>
      </c>
      <c r="I306" s="329"/>
      <c r="J306" s="330">
        <v>2022</v>
      </c>
      <c r="K306" s="331"/>
    </row>
    <row r="307" spans="1:11" ht="15" customHeight="1">
      <c r="A307" s="224">
        <v>300</v>
      </c>
      <c r="B307" s="332" t="s">
        <v>530</v>
      </c>
      <c r="C307" s="333"/>
      <c r="D307" s="334"/>
      <c r="E307" s="332" t="s">
        <v>541</v>
      </c>
      <c r="F307" s="333"/>
      <c r="G307" s="334"/>
      <c r="H307" s="332" t="s">
        <v>532</v>
      </c>
      <c r="I307" s="334"/>
      <c r="J307" s="335">
        <v>2022</v>
      </c>
      <c r="K307" s="336"/>
    </row>
    <row r="308" spans="1:11" ht="15" customHeight="1">
      <c r="A308" s="223">
        <v>301</v>
      </c>
      <c r="B308" s="327" t="s">
        <v>530</v>
      </c>
      <c r="C308" s="328"/>
      <c r="D308" s="329"/>
      <c r="E308" s="327" t="s">
        <v>542</v>
      </c>
      <c r="F308" s="328"/>
      <c r="G308" s="329"/>
      <c r="H308" s="327" t="s">
        <v>532</v>
      </c>
      <c r="I308" s="329"/>
      <c r="J308" s="330">
        <v>2022</v>
      </c>
      <c r="K308" s="331"/>
    </row>
    <row r="309" spans="1:11" ht="15" customHeight="1">
      <c r="A309" s="224">
        <v>302</v>
      </c>
      <c r="B309" s="332" t="s">
        <v>530</v>
      </c>
      <c r="C309" s="333"/>
      <c r="D309" s="334"/>
      <c r="E309" s="332" t="s">
        <v>543</v>
      </c>
      <c r="F309" s="333"/>
      <c r="G309" s="334"/>
      <c r="H309" s="332" t="s">
        <v>532</v>
      </c>
      <c r="I309" s="334"/>
      <c r="J309" s="335">
        <v>2022</v>
      </c>
      <c r="K309" s="336"/>
    </row>
    <row r="310" spans="1:11" ht="15" customHeight="1">
      <c r="A310" s="223">
        <v>303</v>
      </c>
      <c r="B310" s="327" t="s">
        <v>530</v>
      </c>
      <c r="C310" s="328"/>
      <c r="D310" s="329"/>
      <c r="E310" s="327" t="s">
        <v>544</v>
      </c>
      <c r="F310" s="328"/>
      <c r="G310" s="329"/>
      <c r="H310" s="327" t="s">
        <v>532</v>
      </c>
      <c r="I310" s="329"/>
      <c r="J310" s="330">
        <v>2022</v>
      </c>
      <c r="K310" s="331"/>
    </row>
    <row r="311" spans="1:11" ht="15" customHeight="1">
      <c r="A311" s="224">
        <v>304</v>
      </c>
      <c r="B311" s="332" t="s">
        <v>530</v>
      </c>
      <c r="C311" s="333"/>
      <c r="D311" s="334"/>
      <c r="E311" s="332" t="s">
        <v>545</v>
      </c>
      <c r="F311" s="333"/>
      <c r="G311" s="334"/>
      <c r="H311" s="332" t="s">
        <v>532</v>
      </c>
      <c r="I311" s="334"/>
      <c r="J311" s="335">
        <v>2022</v>
      </c>
      <c r="K311" s="336"/>
    </row>
    <row r="312" spans="1:11" ht="15" customHeight="1">
      <c r="A312" s="223">
        <v>305</v>
      </c>
      <c r="B312" s="327" t="s">
        <v>546</v>
      </c>
      <c r="C312" s="328"/>
      <c r="D312" s="329"/>
      <c r="E312" s="327" t="s">
        <v>547</v>
      </c>
      <c r="F312" s="328"/>
      <c r="G312" s="329"/>
      <c r="H312" s="327" t="s">
        <v>548</v>
      </c>
      <c r="I312" s="329"/>
      <c r="J312" s="330">
        <v>2016</v>
      </c>
      <c r="K312" s="331"/>
    </row>
    <row r="313" spans="1:11" ht="15" customHeight="1">
      <c r="A313" s="224">
        <v>306</v>
      </c>
      <c r="B313" s="332" t="s">
        <v>546</v>
      </c>
      <c r="C313" s="333"/>
      <c r="D313" s="334"/>
      <c r="E313" s="332" t="s">
        <v>549</v>
      </c>
      <c r="F313" s="333"/>
      <c r="G313" s="334"/>
      <c r="H313" s="332" t="s">
        <v>548</v>
      </c>
      <c r="I313" s="334"/>
      <c r="J313" s="335">
        <v>2019</v>
      </c>
      <c r="K313" s="336"/>
    </row>
    <row r="314" spans="1:11" ht="15" customHeight="1">
      <c r="A314" s="223">
        <v>307</v>
      </c>
      <c r="B314" s="327" t="s">
        <v>546</v>
      </c>
      <c r="C314" s="328"/>
      <c r="D314" s="329"/>
      <c r="E314" s="327" t="s">
        <v>550</v>
      </c>
      <c r="F314" s="328"/>
      <c r="G314" s="329"/>
      <c r="H314" s="327" t="s">
        <v>548</v>
      </c>
      <c r="I314" s="329"/>
      <c r="J314" s="330">
        <v>2021</v>
      </c>
      <c r="K314" s="331"/>
    </row>
    <row r="315" spans="1:11" ht="15" customHeight="1">
      <c r="A315" s="224">
        <v>308</v>
      </c>
      <c r="B315" s="332" t="s">
        <v>546</v>
      </c>
      <c r="C315" s="333"/>
      <c r="D315" s="334"/>
      <c r="E315" s="332" t="s">
        <v>551</v>
      </c>
      <c r="F315" s="333"/>
      <c r="G315" s="334"/>
      <c r="H315" s="332" t="s">
        <v>548</v>
      </c>
      <c r="I315" s="334"/>
      <c r="J315" s="335">
        <v>2021</v>
      </c>
      <c r="K315" s="336"/>
    </row>
    <row r="316" spans="1:11" ht="15" customHeight="1">
      <c r="A316" s="223">
        <v>309</v>
      </c>
      <c r="B316" s="327" t="s">
        <v>546</v>
      </c>
      <c r="C316" s="328"/>
      <c r="D316" s="329"/>
      <c r="E316" s="327" t="s">
        <v>552</v>
      </c>
      <c r="F316" s="328"/>
      <c r="G316" s="329"/>
      <c r="H316" s="327" t="s">
        <v>548</v>
      </c>
      <c r="I316" s="329"/>
      <c r="J316" s="330">
        <v>2024</v>
      </c>
      <c r="K316" s="331"/>
    </row>
    <row r="317" spans="1:11" ht="15" customHeight="1">
      <c r="A317" s="224">
        <v>310</v>
      </c>
      <c r="B317" s="332" t="s">
        <v>546</v>
      </c>
      <c r="C317" s="333"/>
      <c r="D317" s="334"/>
      <c r="E317" s="332" t="s">
        <v>553</v>
      </c>
      <c r="F317" s="333"/>
      <c r="G317" s="334"/>
      <c r="H317" s="332" t="s">
        <v>548</v>
      </c>
      <c r="I317" s="334"/>
      <c r="J317" s="335">
        <v>2024</v>
      </c>
      <c r="K317" s="336"/>
    </row>
    <row r="318" spans="1:11" ht="15" customHeight="1">
      <c r="A318" s="223">
        <v>311</v>
      </c>
      <c r="B318" s="327" t="s">
        <v>546</v>
      </c>
      <c r="C318" s="328"/>
      <c r="D318" s="329"/>
      <c r="E318" s="327" t="s">
        <v>554</v>
      </c>
      <c r="F318" s="328"/>
      <c r="G318" s="329"/>
      <c r="H318" s="327" t="s">
        <v>548</v>
      </c>
      <c r="I318" s="329"/>
      <c r="J318" s="330">
        <v>2022</v>
      </c>
      <c r="K318" s="331"/>
    </row>
    <row r="319" spans="1:11" ht="15" customHeight="1">
      <c r="A319" s="224">
        <v>312</v>
      </c>
      <c r="B319" s="332" t="s">
        <v>546</v>
      </c>
      <c r="C319" s="333"/>
      <c r="D319" s="334"/>
      <c r="E319" s="332" t="s">
        <v>555</v>
      </c>
      <c r="F319" s="333"/>
      <c r="G319" s="334"/>
      <c r="H319" s="332" t="s">
        <v>548</v>
      </c>
      <c r="I319" s="334"/>
      <c r="J319" s="335">
        <v>2024</v>
      </c>
      <c r="K319" s="336"/>
    </row>
    <row r="320" spans="1:11" ht="15" customHeight="1">
      <c r="A320" s="223">
        <v>313</v>
      </c>
      <c r="B320" s="327" t="s">
        <v>546</v>
      </c>
      <c r="C320" s="328"/>
      <c r="D320" s="329"/>
      <c r="E320" s="327" t="s">
        <v>556</v>
      </c>
      <c r="F320" s="328"/>
      <c r="G320" s="329"/>
      <c r="H320" s="327" t="s">
        <v>548</v>
      </c>
      <c r="I320" s="329"/>
      <c r="J320" s="330">
        <v>2021</v>
      </c>
      <c r="K320" s="331"/>
    </row>
    <row r="321" spans="1:11" ht="15" customHeight="1">
      <c r="A321" s="224">
        <v>314</v>
      </c>
      <c r="B321" s="332" t="s">
        <v>546</v>
      </c>
      <c r="C321" s="333"/>
      <c r="D321" s="334"/>
      <c r="E321" s="332" t="s">
        <v>557</v>
      </c>
      <c r="F321" s="333"/>
      <c r="G321" s="334"/>
      <c r="H321" s="332" t="s">
        <v>548</v>
      </c>
      <c r="I321" s="334"/>
      <c r="J321" s="335">
        <v>2024</v>
      </c>
      <c r="K321" s="336"/>
    </row>
    <row r="322" spans="1:11" ht="15" customHeight="1">
      <c r="A322" s="223">
        <v>315</v>
      </c>
      <c r="B322" s="327" t="s">
        <v>546</v>
      </c>
      <c r="C322" s="328"/>
      <c r="D322" s="329"/>
      <c r="E322" s="327" t="s">
        <v>558</v>
      </c>
      <c r="F322" s="328"/>
      <c r="G322" s="329"/>
      <c r="H322" s="327" t="s">
        <v>548</v>
      </c>
      <c r="I322" s="329"/>
      <c r="J322" s="330">
        <v>2022</v>
      </c>
      <c r="K322" s="331"/>
    </row>
    <row r="323" spans="1:11" ht="15" customHeight="1">
      <c r="A323" s="224">
        <v>316</v>
      </c>
      <c r="B323" s="332" t="s">
        <v>546</v>
      </c>
      <c r="C323" s="333"/>
      <c r="D323" s="334"/>
      <c r="E323" s="332" t="s">
        <v>559</v>
      </c>
      <c r="F323" s="333"/>
      <c r="G323" s="334"/>
      <c r="H323" s="332" t="s">
        <v>548</v>
      </c>
      <c r="I323" s="334"/>
      <c r="J323" s="335">
        <v>2024</v>
      </c>
      <c r="K323" s="336"/>
    </row>
    <row r="324" spans="1:11" ht="15" customHeight="1">
      <c r="A324" s="223">
        <v>317</v>
      </c>
      <c r="B324" s="327" t="s">
        <v>546</v>
      </c>
      <c r="C324" s="328"/>
      <c r="D324" s="329"/>
      <c r="E324" s="327" t="s">
        <v>560</v>
      </c>
      <c r="F324" s="328"/>
      <c r="G324" s="329"/>
      <c r="H324" s="327" t="s">
        <v>548</v>
      </c>
      <c r="I324" s="329"/>
      <c r="J324" s="330">
        <v>2024</v>
      </c>
      <c r="K324" s="331"/>
    </row>
    <row r="325" spans="1:11" ht="15" customHeight="1">
      <c r="A325" s="224">
        <v>318</v>
      </c>
      <c r="B325" s="332" t="s">
        <v>546</v>
      </c>
      <c r="C325" s="333"/>
      <c r="D325" s="334"/>
      <c r="E325" s="332" t="s">
        <v>561</v>
      </c>
      <c r="F325" s="333"/>
      <c r="G325" s="334"/>
      <c r="H325" s="332" t="s">
        <v>548</v>
      </c>
      <c r="I325" s="334"/>
      <c r="J325" s="335">
        <v>2023</v>
      </c>
      <c r="K325" s="336"/>
    </row>
    <row r="326" spans="1:11" ht="15" customHeight="1">
      <c r="A326" s="223">
        <v>319</v>
      </c>
      <c r="B326" s="327" t="s">
        <v>546</v>
      </c>
      <c r="C326" s="328"/>
      <c r="D326" s="329"/>
      <c r="E326" s="327" t="s">
        <v>562</v>
      </c>
      <c r="F326" s="328"/>
      <c r="G326" s="329"/>
      <c r="H326" s="327" t="s">
        <v>548</v>
      </c>
      <c r="I326" s="329"/>
      <c r="J326" s="330">
        <v>2024</v>
      </c>
      <c r="K326" s="331"/>
    </row>
    <row r="327" spans="1:11" ht="15" customHeight="1">
      <c r="A327" s="224">
        <v>320</v>
      </c>
      <c r="B327" s="332" t="s">
        <v>546</v>
      </c>
      <c r="C327" s="333"/>
      <c r="D327" s="334"/>
      <c r="E327" s="332" t="s">
        <v>563</v>
      </c>
      <c r="F327" s="333"/>
      <c r="G327" s="334"/>
      <c r="H327" s="332" t="s">
        <v>548</v>
      </c>
      <c r="I327" s="334"/>
      <c r="J327" s="335">
        <v>2024</v>
      </c>
      <c r="K327" s="336"/>
    </row>
    <row r="328" spans="1:11" ht="15" customHeight="1">
      <c r="A328" s="223">
        <v>321</v>
      </c>
      <c r="B328" s="327" t="s">
        <v>546</v>
      </c>
      <c r="C328" s="328"/>
      <c r="D328" s="329"/>
      <c r="E328" s="327" t="s">
        <v>564</v>
      </c>
      <c r="F328" s="328"/>
      <c r="G328" s="329"/>
      <c r="H328" s="327" t="s">
        <v>548</v>
      </c>
      <c r="I328" s="329"/>
      <c r="J328" s="330">
        <v>2024</v>
      </c>
      <c r="K328" s="331"/>
    </row>
    <row r="329" spans="1:11" ht="15" customHeight="1">
      <c r="A329" s="224">
        <v>322</v>
      </c>
      <c r="B329" s="332" t="s">
        <v>546</v>
      </c>
      <c r="C329" s="333"/>
      <c r="D329" s="334"/>
      <c r="E329" s="332" t="s">
        <v>565</v>
      </c>
      <c r="F329" s="333"/>
      <c r="G329" s="334"/>
      <c r="H329" s="332" t="s">
        <v>548</v>
      </c>
      <c r="I329" s="334"/>
      <c r="J329" s="335">
        <v>2024</v>
      </c>
      <c r="K329" s="336"/>
    </row>
    <row r="330" spans="1:11" ht="15" customHeight="1">
      <c r="A330" s="223">
        <v>323</v>
      </c>
      <c r="B330" s="327" t="s">
        <v>566</v>
      </c>
      <c r="C330" s="328"/>
      <c r="D330" s="329"/>
      <c r="E330" s="327" t="s">
        <v>567</v>
      </c>
      <c r="F330" s="328"/>
      <c r="G330" s="329"/>
      <c r="H330" s="327" t="s">
        <v>568</v>
      </c>
      <c r="I330" s="329"/>
      <c r="J330" s="330">
        <v>2016</v>
      </c>
      <c r="K330" s="331"/>
    </row>
    <row r="331" spans="1:11" ht="15" customHeight="1">
      <c r="A331" s="224">
        <v>324</v>
      </c>
      <c r="B331" s="332" t="s">
        <v>566</v>
      </c>
      <c r="C331" s="333"/>
      <c r="D331" s="334"/>
      <c r="E331" s="332" t="s">
        <v>569</v>
      </c>
      <c r="F331" s="333"/>
      <c r="G331" s="334"/>
      <c r="H331" s="332" t="s">
        <v>568</v>
      </c>
      <c r="I331" s="334"/>
      <c r="J331" s="335">
        <v>2017</v>
      </c>
      <c r="K331" s="336"/>
    </row>
    <row r="332" spans="1:11" ht="15" customHeight="1">
      <c r="A332" s="223">
        <v>325</v>
      </c>
      <c r="B332" s="327" t="s">
        <v>566</v>
      </c>
      <c r="C332" s="328"/>
      <c r="D332" s="329"/>
      <c r="E332" s="327" t="s">
        <v>570</v>
      </c>
      <c r="F332" s="328"/>
      <c r="G332" s="329"/>
      <c r="H332" s="327" t="s">
        <v>568</v>
      </c>
      <c r="I332" s="329"/>
      <c r="J332" s="330">
        <v>2022</v>
      </c>
      <c r="K332" s="331"/>
    </row>
    <row r="333" spans="1:11" ht="15" customHeight="1">
      <c r="A333" s="224">
        <v>326</v>
      </c>
      <c r="B333" s="332" t="s">
        <v>566</v>
      </c>
      <c r="C333" s="333"/>
      <c r="D333" s="334"/>
      <c r="E333" s="332" t="s">
        <v>571</v>
      </c>
      <c r="F333" s="333"/>
      <c r="G333" s="334"/>
      <c r="H333" s="332" t="s">
        <v>568</v>
      </c>
      <c r="I333" s="334"/>
      <c r="J333" s="335">
        <v>2021</v>
      </c>
      <c r="K333" s="336"/>
    </row>
    <row r="334" spans="1:11" ht="15" customHeight="1">
      <c r="A334" s="223">
        <v>327</v>
      </c>
      <c r="B334" s="327" t="s">
        <v>566</v>
      </c>
      <c r="C334" s="328"/>
      <c r="D334" s="329"/>
      <c r="E334" s="327" t="s">
        <v>572</v>
      </c>
      <c r="F334" s="328"/>
      <c r="G334" s="329"/>
      <c r="H334" s="327" t="s">
        <v>568</v>
      </c>
      <c r="I334" s="329"/>
      <c r="J334" s="330">
        <v>2023</v>
      </c>
      <c r="K334" s="331"/>
    </row>
    <row r="335" spans="1:11" ht="15" customHeight="1">
      <c r="A335" s="224">
        <v>328</v>
      </c>
      <c r="B335" s="332" t="s">
        <v>566</v>
      </c>
      <c r="C335" s="333"/>
      <c r="D335" s="334"/>
      <c r="E335" s="332" t="s">
        <v>573</v>
      </c>
      <c r="F335" s="333"/>
      <c r="G335" s="334"/>
      <c r="H335" s="332" t="s">
        <v>568</v>
      </c>
      <c r="I335" s="334"/>
      <c r="J335" s="335">
        <v>2024</v>
      </c>
      <c r="K335" s="336"/>
    </row>
    <row r="336" spans="1:11" ht="15" customHeight="1">
      <c r="A336" s="223">
        <v>329</v>
      </c>
      <c r="B336" s="327" t="s">
        <v>566</v>
      </c>
      <c r="C336" s="328"/>
      <c r="D336" s="329"/>
      <c r="E336" s="327" t="s">
        <v>574</v>
      </c>
      <c r="F336" s="328"/>
      <c r="G336" s="329"/>
      <c r="H336" s="327" t="s">
        <v>568</v>
      </c>
      <c r="I336" s="329"/>
      <c r="J336" s="330">
        <v>2021</v>
      </c>
      <c r="K336" s="331"/>
    </row>
    <row r="337" spans="1:11" ht="15" customHeight="1">
      <c r="A337" s="224">
        <v>330</v>
      </c>
      <c r="B337" s="332" t="s">
        <v>566</v>
      </c>
      <c r="C337" s="333"/>
      <c r="D337" s="334"/>
      <c r="E337" s="332" t="s">
        <v>575</v>
      </c>
      <c r="F337" s="333"/>
      <c r="G337" s="334"/>
      <c r="H337" s="332" t="s">
        <v>568</v>
      </c>
      <c r="I337" s="334"/>
      <c r="J337" s="335">
        <v>2024</v>
      </c>
      <c r="K337" s="336"/>
    </row>
    <row r="338" spans="1:11" ht="15" customHeight="1">
      <c r="A338" s="223">
        <v>331</v>
      </c>
      <c r="B338" s="327" t="s">
        <v>566</v>
      </c>
      <c r="C338" s="328"/>
      <c r="D338" s="329"/>
      <c r="E338" s="327" t="s">
        <v>576</v>
      </c>
      <c r="F338" s="328"/>
      <c r="G338" s="329"/>
      <c r="H338" s="327" t="s">
        <v>568</v>
      </c>
      <c r="I338" s="329"/>
      <c r="J338" s="330">
        <v>2022</v>
      </c>
      <c r="K338" s="331"/>
    </row>
    <row r="339" spans="1:11" ht="15" customHeight="1">
      <c r="A339" s="224">
        <v>332</v>
      </c>
      <c r="B339" s="332" t="s">
        <v>566</v>
      </c>
      <c r="C339" s="333"/>
      <c r="D339" s="334"/>
      <c r="E339" s="332" t="s">
        <v>577</v>
      </c>
      <c r="F339" s="333"/>
      <c r="G339" s="334"/>
      <c r="H339" s="332" t="s">
        <v>568</v>
      </c>
      <c r="I339" s="334"/>
      <c r="J339" s="335">
        <v>2023</v>
      </c>
      <c r="K339" s="336"/>
    </row>
    <row r="340" spans="1:11" ht="15" customHeight="1">
      <c r="A340" s="223">
        <v>333</v>
      </c>
      <c r="B340" s="327" t="s">
        <v>566</v>
      </c>
      <c r="C340" s="328"/>
      <c r="D340" s="329"/>
      <c r="E340" s="327" t="s">
        <v>578</v>
      </c>
      <c r="F340" s="328"/>
      <c r="G340" s="329"/>
      <c r="H340" s="327" t="s">
        <v>568</v>
      </c>
      <c r="I340" s="329"/>
      <c r="J340" s="330">
        <v>2024</v>
      </c>
      <c r="K340" s="331"/>
    </row>
    <row r="341" spans="1:11" ht="15" customHeight="1">
      <c r="A341" s="224">
        <v>334</v>
      </c>
      <c r="B341" s="332" t="s">
        <v>566</v>
      </c>
      <c r="C341" s="333"/>
      <c r="D341" s="334"/>
      <c r="E341" s="332" t="s">
        <v>579</v>
      </c>
      <c r="F341" s="333"/>
      <c r="G341" s="334"/>
      <c r="H341" s="332" t="s">
        <v>568</v>
      </c>
      <c r="I341" s="334"/>
      <c r="J341" s="335">
        <v>2023</v>
      </c>
      <c r="K341" s="336"/>
    </row>
    <row r="342" spans="1:11" ht="15" customHeight="1">
      <c r="A342" s="223">
        <v>335</v>
      </c>
      <c r="B342" s="327" t="s">
        <v>580</v>
      </c>
      <c r="C342" s="328"/>
      <c r="D342" s="329"/>
      <c r="E342" s="327" t="s">
        <v>581</v>
      </c>
      <c r="F342" s="328"/>
      <c r="G342" s="329"/>
      <c r="H342" s="327" t="s">
        <v>582</v>
      </c>
      <c r="I342" s="329"/>
      <c r="J342" s="330">
        <v>2016</v>
      </c>
      <c r="K342" s="331"/>
    </row>
    <row r="343" spans="1:11" ht="15" customHeight="1">
      <c r="A343" s="224">
        <v>336</v>
      </c>
      <c r="B343" s="332" t="s">
        <v>580</v>
      </c>
      <c r="C343" s="333"/>
      <c r="D343" s="334"/>
      <c r="E343" s="332" t="s">
        <v>583</v>
      </c>
      <c r="F343" s="333"/>
      <c r="G343" s="334"/>
      <c r="H343" s="332" t="s">
        <v>584</v>
      </c>
      <c r="I343" s="334"/>
      <c r="J343" s="335">
        <v>2017</v>
      </c>
      <c r="K343" s="336"/>
    </row>
    <row r="344" spans="1:11" ht="15" customHeight="1">
      <c r="A344" s="223">
        <v>337</v>
      </c>
      <c r="B344" s="327" t="s">
        <v>580</v>
      </c>
      <c r="C344" s="328"/>
      <c r="D344" s="329"/>
      <c r="E344" s="327" t="s">
        <v>585</v>
      </c>
      <c r="F344" s="328"/>
      <c r="G344" s="329"/>
      <c r="H344" s="327" t="s">
        <v>582</v>
      </c>
      <c r="I344" s="329"/>
      <c r="J344" s="330">
        <v>2022</v>
      </c>
      <c r="K344" s="331"/>
    </row>
    <row r="345" spans="1:11" ht="15" customHeight="1">
      <c r="A345" s="224">
        <v>338</v>
      </c>
      <c r="B345" s="332" t="s">
        <v>580</v>
      </c>
      <c r="C345" s="333"/>
      <c r="D345" s="334"/>
      <c r="E345" s="332" t="s">
        <v>586</v>
      </c>
      <c r="F345" s="333"/>
      <c r="G345" s="334"/>
      <c r="H345" s="332" t="s">
        <v>582</v>
      </c>
      <c r="I345" s="334"/>
      <c r="J345" s="335">
        <v>2021</v>
      </c>
      <c r="K345" s="336"/>
    </row>
    <row r="346" spans="1:11" ht="15" customHeight="1">
      <c r="A346" s="223">
        <v>339</v>
      </c>
      <c r="B346" s="327" t="s">
        <v>580</v>
      </c>
      <c r="C346" s="328"/>
      <c r="D346" s="329"/>
      <c r="E346" s="327" t="s">
        <v>587</v>
      </c>
      <c r="F346" s="328"/>
      <c r="G346" s="329"/>
      <c r="H346" s="327" t="s">
        <v>582</v>
      </c>
      <c r="I346" s="329"/>
      <c r="J346" s="330">
        <v>2021</v>
      </c>
      <c r="K346" s="331"/>
    </row>
    <row r="347" spans="1:11" ht="15" customHeight="1">
      <c r="A347" s="224">
        <v>340</v>
      </c>
      <c r="B347" s="332" t="s">
        <v>580</v>
      </c>
      <c r="C347" s="333"/>
      <c r="D347" s="334"/>
      <c r="E347" s="332" t="s">
        <v>588</v>
      </c>
      <c r="F347" s="333"/>
      <c r="G347" s="334"/>
      <c r="H347" s="332" t="s">
        <v>582</v>
      </c>
      <c r="I347" s="334"/>
      <c r="J347" s="335">
        <v>2022</v>
      </c>
      <c r="K347" s="336"/>
    </row>
    <row r="348" spans="1:11" ht="15" customHeight="1">
      <c r="A348" s="223">
        <v>341</v>
      </c>
      <c r="B348" s="327" t="s">
        <v>580</v>
      </c>
      <c r="C348" s="328"/>
      <c r="D348" s="329"/>
      <c r="E348" s="327" t="s">
        <v>589</v>
      </c>
      <c r="F348" s="328"/>
      <c r="G348" s="329"/>
      <c r="H348" s="327" t="s">
        <v>582</v>
      </c>
      <c r="I348" s="329"/>
      <c r="J348" s="330">
        <v>2022</v>
      </c>
      <c r="K348" s="331"/>
    </row>
    <row r="349" spans="1:11" ht="15" customHeight="1">
      <c r="A349" s="224">
        <v>342</v>
      </c>
      <c r="B349" s="332" t="s">
        <v>580</v>
      </c>
      <c r="C349" s="333"/>
      <c r="D349" s="334"/>
      <c r="E349" s="332" t="s">
        <v>590</v>
      </c>
      <c r="F349" s="333"/>
      <c r="G349" s="334"/>
      <c r="H349" s="332" t="s">
        <v>582</v>
      </c>
      <c r="I349" s="334"/>
      <c r="J349" s="335">
        <v>2021</v>
      </c>
      <c r="K349" s="336"/>
    </row>
    <row r="350" spans="1:11" ht="15" customHeight="1">
      <c r="A350" s="223">
        <v>343</v>
      </c>
      <c r="B350" s="327" t="s">
        <v>580</v>
      </c>
      <c r="C350" s="328"/>
      <c r="D350" s="329"/>
      <c r="E350" s="327" t="s">
        <v>591</v>
      </c>
      <c r="F350" s="328"/>
      <c r="G350" s="329"/>
      <c r="H350" s="327" t="s">
        <v>582</v>
      </c>
      <c r="I350" s="329"/>
      <c r="J350" s="330">
        <v>2022</v>
      </c>
      <c r="K350" s="331"/>
    </row>
    <row r="351" spans="1:11" ht="15" customHeight="1">
      <c r="A351" s="224">
        <v>344</v>
      </c>
      <c r="B351" s="332" t="s">
        <v>580</v>
      </c>
      <c r="C351" s="333"/>
      <c r="D351" s="334"/>
      <c r="E351" s="332" t="s">
        <v>592</v>
      </c>
      <c r="F351" s="333"/>
      <c r="G351" s="334"/>
      <c r="H351" s="332" t="s">
        <v>582</v>
      </c>
      <c r="I351" s="334"/>
      <c r="J351" s="335">
        <v>2021</v>
      </c>
      <c r="K351" s="336"/>
    </row>
    <row r="352" spans="1:11" ht="15" customHeight="1">
      <c r="A352" s="223">
        <v>345</v>
      </c>
      <c r="B352" s="327" t="s">
        <v>580</v>
      </c>
      <c r="C352" s="328"/>
      <c r="D352" s="329"/>
      <c r="E352" s="327" t="s">
        <v>593</v>
      </c>
      <c r="F352" s="328"/>
      <c r="G352" s="329"/>
      <c r="H352" s="327" t="s">
        <v>582</v>
      </c>
      <c r="I352" s="329"/>
      <c r="J352" s="330">
        <v>2021</v>
      </c>
      <c r="K352" s="331"/>
    </row>
    <row r="353" spans="1:11" ht="15" customHeight="1">
      <c r="A353" s="224">
        <v>346</v>
      </c>
      <c r="B353" s="332" t="s">
        <v>580</v>
      </c>
      <c r="C353" s="333"/>
      <c r="D353" s="334"/>
      <c r="E353" s="332" t="s">
        <v>594</v>
      </c>
      <c r="F353" s="333"/>
      <c r="G353" s="334"/>
      <c r="H353" s="332" t="s">
        <v>582</v>
      </c>
      <c r="I353" s="334"/>
      <c r="J353" s="335">
        <v>2021</v>
      </c>
      <c r="K353" s="336"/>
    </row>
    <row r="354" spans="1:11" ht="15" customHeight="1">
      <c r="A354" s="223">
        <v>347</v>
      </c>
      <c r="B354" s="327" t="s">
        <v>580</v>
      </c>
      <c r="C354" s="328"/>
      <c r="D354" s="329"/>
      <c r="E354" s="327" t="s">
        <v>595</v>
      </c>
      <c r="F354" s="328"/>
      <c r="G354" s="329"/>
      <c r="H354" s="327" t="s">
        <v>582</v>
      </c>
      <c r="I354" s="329"/>
      <c r="J354" s="330">
        <v>2021</v>
      </c>
      <c r="K354" s="331"/>
    </row>
    <row r="355" spans="1:11" ht="15" customHeight="1">
      <c r="A355" s="224">
        <v>348</v>
      </c>
      <c r="B355" s="332" t="s">
        <v>580</v>
      </c>
      <c r="C355" s="333"/>
      <c r="D355" s="334"/>
      <c r="E355" s="332" t="s">
        <v>596</v>
      </c>
      <c r="F355" s="333"/>
      <c r="G355" s="334"/>
      <c r="H355" s="332" t="s">
        <v>582</v>
      </c>
      <c r="I355" s="334"/>
      <c r="J355" s="335">
        <v>2024</v>
      </c>
      <c r="K355" s="336"/>
    </row>
    <row r="356" spans="1:11" ht="15" customHeight="1">
      <c r="A356" s="223">
        <v>349</v>
      </c>
      <c r="B356" s="327" t="s">
        <v>580</v>
      </c>
      <c r="C356" s="328"/>
      <c r="D356" s="329"/>
      <c r="E356" s="327" t="s">
        <v>597</v>
      </c>
      <c r="F356" s="328"/>
      <c r="G356" s="329"/>
      <c r="H356" s="327" t="s">
        <v>582</v>
      </c>
      <c r="I356" s="329"/>
      <c r="J356" s="330">
        <v>2024</v>
      </c>
      <c r="K356" s="331"/>
    </row>
    <row r="357" spans="1:11" ht="15" customHeight="1">
      <c r="A357" s="224">
        <v>350</v>
      </c>
      <c r="B357" s="332" t="s">
        <v>580</v>
      </c>
      <c r="C357" s="333"/>
      <c r="D357" s="334"/>
      <c r="E357" s="332" t="s">
        <v>598</v>
      </c>
      <c r="F357" s="333"/>
      <c r="G357" s="334"/>
      <c r="H357" s="332" t="s">
        <v>582</v>
      </c>
      <c r="I357" s="334"/>
      <c r="J357" s="335">
        <v>2021</v>
      </c>
      <c r="K357" s="336"/>
    </row>
    <row r="358" spans="1:11" ht="15" customHeight="1">
      <c r="A358" s="223">
        <v>351</v>
      </c>
      <c r="B358" s="327" t="s">
        <v>580</v>
      </c>
      <c r="C358" s="328"/>
      <c r="D358" s="329"/>
      <c r="E358" s="327" t="s">
        <v>599</v>
      </c>
      <c r="F358" s="328"/>
      <c r="G358" s="329"/>
      <c r="H358" s="327" t="s">
        <v>582</v>
      </c>
      <c r="I358" s="329"/>
      <c r="J358" s="330">
        <v>2021</v>
      </c>
      <c r="K358" s="331"/>
    </row>
    <row r="359" spans="1:11" ht="15" customHeight="1">
      <c r="A359" s="224">
        <v>352</v>
      </c>
      <c r="B359" s="332" t="s">
        <v>580</v>
      </c>
      <c r="C359" s="333"/>
      <c r="D359" s="334"/>
      <c r="E359" s="332" t="s">
        <v>600</v>
      </c>
      <c r="F359" s="333"/>
      <c r="G359" s="334"/>
      <c r="H359" s="332" t="s">
        <v>582</v>
      </c>
      <c r="I359" s="334"/>
      <c r="J359" s="335">
        <v>2021</v>
      </c>
      <c r="K359" s="336"/>
    </row>
    <row r="360" spans="1:11" ht="15" customHeight="1">
      <c r="A360" s="223">
        <v>353</v>
      </c>
      <c r="B360" s="327" t="s">
        <v>580</v>
      </c>
      <c r="C360" s="328"/>
      <c r="D360" s="329"/>
      <c r="E360" s="327" t="s">
        <v>601</v>
      </c>
      <c r="F360" s="328"/>
      <c r="G360" s="329"/>
      <c r="H360" s="327" t="s">
        <v>582</v>
      </c>
      <c r="I360" s="329"/>
      <c r="J360" s="330">
        <v>2022</v>
      </c>
      <c r="K360" s="331"/>
    </row>
    <row r="361" spans="1:11" ht="15" customHeight="1">
      <c r="A361" s="224">
        <v>354</v>
      </c>
      <c r="B361" s="332" t="s">
        <v>580</v>
      </c>
      <c r="C361" s="333"/>
      <c r="D361" s="334"/>
      <c r="E361" s="332" t="s">
        <v>602</v>
      </c>
      <c r="F361" s="333"/>
      <c r="G361" s="334"/>
      <c r="H361" s="332" t="s">
        <v>582</v>
      </c>
      <c r="I361" s="334"/>
      <c r="J361" s="335">
        <v>2021</v>
      </c>
      <c r="K361" s="336"/>
    </row>
    <row r="362" spans="1:11" ht="15" customHeight="1">
      <c r="A362" s="223">
        <v>355</v>
      </c>
      <c r="B362" s="327" t="s">
        <v>580</v>
      </c>
      <c r="C362" s="328"/>
      <c r="D362" s="329"/>
      <c r="E362" s="327" t="s">
        <v>603</v>
      </c>
      <c r="F362" s="328"/>
      <c r="G362" s="329"/>
      <c r="H362" s="327" t="s">
        <v>582</v>
      </c>
      <c r="I362" s="329"/>
      <c r="J362" s="330">
        <v>2022</v>
      </c>
      <c r="K362" s="331"/>
    </row>
    <row r="363" spans="1:11" ht="15" customHeight="1">
      <c r="A363" s="224">
        <v>356</v>
      </c>
      <c r="B363" s="332" t="s">
        <v>580</v>
      </c>
      <c r="C363" s="333"/>
      <c r="D363" s="334"/>
      <c r="E363" s="332" t="s">
        <v>604</v>
      </c>
      <c r="F363" s="333"/>
      <c r="G363" s="334"/>
      <c r="H363" s="332" t="s">
        <v>582</v>
      </c>
      <c r="I363" s="334"/>
      <c r="J363" s="335">
        <v>2021</v>
      </c>
      <c r="K363" s="336"/>
    </row>
    <row r="364" spans="1:11" ht="15" customHeight="1">
      <c r="A364" s="223">
        <v>357</v>
      </c>
      <c r="B364" s="327" t="s">
        <v>580</v>
      </c>
      <c r="C364" s="328"/>
      <c r="D364" s="329"/>
      <c r="E364" s="327" t="s">
        <v>605</v>
      </c>
      <c r="F364" s="328"/>
      <c r="G364" s="329"/>
      <c r="H364" s="327" t="s">
        <v>582</v>
      </c>
      <c r="I364" s="329"/>
      <c r="J364" s="330">
        <v>2021</v>
      </c>
      <c r="K364" s="331"/>
    </row>
    <row r="365" spans="1:11" ht="15" customHeight="1">
      <c r="A365" s="224">
        <v>358</v>
      </c>
      <c r="B365" s="332" t="s">
        <v>580</v>
      </c>
      <c r="C365" s="333"/>
      <c r="D365" s="334"/>
      <c r="E365" s="332" t="s">
        <v>606</v>
      </c>
      <c r="F365" s="333"/>
      <c r="G365" s="334"/>
      <c r="H365" s="332" t="s">
        <v>582</v>
      </c>
      <c r="I365" s="334"/>
      <c r="J365" s="335">
        <v>2021</v>
      </c>
      <c r="K365" s="336"/>
    </row>
    <row r="366" spans="1:11" ht="15" customHeight="1">
      <c r="A366" s="223">
        <v>359</v>
      </c>
      <c r="B366" s="327" t="s">
        <v>580</v>
      </c>
      <c r="C366" s="328"/>
      <c r="D366" s="329"/>
      <c r="E366" s="327" t="s">
        <v>607</v>
      </c>
      <c r="F366" s="328"/>
      <c r="G366" s="329"/>
      <c r="H366" s="327" t="s">
        <v>582</v>
      </c>
      <c r="I366" s="329"/>
      <c r="J366" s="330">
        <v>2022</v>
      </c>
      <c r="K366" s="331"/>
    </row>
    <row r="367" spans="1:11" ht="14.5">
      <c r="A367" s="224">
        <v>360</v>
      </c>
      <c r="B367" s="332" t="s">
        <v>580</v>
      </c>
      <c r="C367" s="333"/>
      <c r="D367" s="334"/>
      <c r="E367" s="332" t="s">
        <v>608</v>
      </c>
      <c r="F367" s="333"/>
      <c r="G367" s="334"/>
      <c r="H367" s="332" t="s">
        <v>582</v>
      </c>
      <c r="I367" s="334"/>
      <c r="J367" s="335">
        <v>2021</v>
      </c>
      <c r="K367" s="336"/>
    </row>
    <row r="368" spans="1:11" ht="15" customHeight="1">
      <c r="A368" s="223">
        <v>361</v>
      </c>
      <c r="B368" s="327" t="s">
        <v>580</v>
      </c>
      <c r="C368" s="328"/>
      <c r="D368" s="329"/>
      <c r="E368" s="327" t="s">
        <v>609</v>
      </c>
      <c r="F368" s="328"/>
      <c r="G368" s="329"/>
      <c r="H368" s="327" t="s">
        <v>582</v>
      </c>
      <c r="I368" s="329"/>
      <c r="J368" s="330">
        <v>2021</v>
      </c>
      <c r="K368" s="331"/>
    </row>
    <row r="369" spans="1:11" ht="15" customHeight="1">
      <c r="A369" s="224">
        <v>362</v>
      </c>
      <c r="B369" s="332" t="s">
        <v>580</v>
      </c>
      <c r="C369" s="333"/>
      <c r="D369" s="334"/>
      <c r="E369" s="332" t="s">
        <v>610</v>
      </c>
      <c r="F369" s="333"/>
      <c r="G369" s="334"/>
      <c r="H369" s="332" t="s">
        <v>582</v>
      </c>
      <c r="I369" s="334"/>
      <c r="J369" s="335">
        <v>2021</v>
      </c>
      <c r="K369" s="336"/>
    </row>
    <row r="370" spans="1:11" ht="15" customHeight="1">
      <c r="A370" s="223">
        <v>363</v>
      </c>
      <c r="B370" s="327" t="s">
        <v>580</v>
      </c>
      <c r="C370" s="328"/>
      <c r="D370" s="329"/>
      <c r="E370" s="327" t="s">
        <v>611</v>
      </c>
      <c r="F370" s="328"/>
      <c r="G370" s="329"/>
      <c r="H370" s="327" t="s">
        <v>582</v>
      </c>
      <c r="I370" s="329"/>
      <c r="J370" s="330">
        <v>2021</v>
      </c>
      <c r="K370" s="331"/>
    </row>
    <row r="371" spans="1:11" ht="15" customHeight="1">
      <c r="A371" s="224">
        <v>364</v>
      </c>
      <c r="B371" s="332" t="s">
        <v>580</v>
      </c>
      <c r="C371" s="333"/>
      <c r="D371" s="334"/>
      <c r="E371" s="332" t="s">
        <v>612</v>
      </c>
      <c r="F371" s="333"/>
      <c r="G371" s="334"/>
      <c r="H371" s="332" t="s">
        <v>582</v>
      </c>
      <c r="I371" s="334"/>
      <c r="J371" s="335">
        <v>2021</v>
      </c>
      <c r="K371" s="336"/>
    </row>
    <row r="372" spans="1:11" ht="15" customHeight="1">
      <c r="A372" s="223">
        <v>365</v>
      </c>
      <c r="B372" s="327" t="s">
        <v>580</v>
      </c>
      <c r="C372" s="328"/>
      <c r="D372" s="329"/>
      <c r="E372" s="327" t="s">
        <v>613</v>
      </c>
      <c r="F372" s="328"/>
      <c r="G372" s="329"/>
      <c r="H372" s="327" t="s">
        <v>582</v>
      </c>
      <c r="I372" s="329"/>
      <c r="J372" s="330">
        <v>2021</v>
      </c>
      <c r="K372" s="331"/>
    </row>
    <row r="373" spans="1:11" ht="15" customHeight="1">
      <c r="A373" s="224">
        <v>366</v>
      </c>
      <c r="B373" s="332" t="s">
        <v>580</v>
      </c>
      <c r="C373" s="333"/>
      <c r="D373" s="334"/>
      <c r="E373" s="332" t="s">
        <v>614</v>
      </c>
      <c r="F373" s="333"/>
      <c r="G373" s="334"/>
      <c r="H373" s="332" t="s">
        <v>584</v>
      </c>
      <c r="I373" s="334"/>
      <c r="J373" s="335">
        <v>2024</v>
      </c>
      <c r="K373" s="336"/>
    </row>
    <row r="374" spans="1:11" ht="15" customHeight="1">
      <c r="A374" s="223">
        <v>367</v>
      </c>
      <c r="B374" s="327" t="s">
        <v>580</v>
      </c>
      <c r="C374" s="328"/>
      <c r="D374" s="329"/>
      <c r="E374" s="327" t="s">
        <v>615</v>
      </c>
      <c r="F374" s="328"/>
      <c r="G374" s="329"/>
      <c r="H374" s="327" t="s">
        <v>584</v>
      </c>
      <c r="I374" s="329"/>
      <c r="J374" s="330">
        <v>2022</v>
      </c>
      <c r="K374" s="331"/>
    </row>
    <row r="375" spans="1:11" ht="15" customHeight="1">
      <c r="A375" s="224">
        <v>368</v>
      </c>
      <c r="B375" s="332" t="s">
        <v>580</v>
      </c>
      <c r="C375" s="333"/>
      <c r="D375" s="334"/>
      <c r="E375" s="332" t="s">
        <v>616</v>
      </c>
      <c r="F375" s="333"/>
      <c r="G375" s="334"/>
      <c r="H375" s="332" t="s">
        <v>584</v>
      </c>
      <c r="I375" s="334"/>
      <c r="J375" s="335">
        <v>2022</v>
      </c>
      <c r="K375" s="336"/>
    </row>
    <row r="376" spans="1:11" ht="15" customHeight="1">
      <c r="A376" s="223">
        <v>369</v>
      </c>
      <c r="B376" s="327" t="s">
        <v>580</v>
      </c>
      <c r="C376" s="328"/>
      <c r="D376" s="329"/>
      <c r="E376" s="327" t="s">
        <v>617</v>
      </c>
      <c r="F376" s="328"/>
      <c r="G376" s="329"/>
      <c r="H376" s="327" t="s">
        <v>584</v>
      </c>
      <c r="I376" s="329"/>
      <c r="J376" s="330">
        <v>2024</v>
      </c>
      <c r="K376" s="331"/>
    </row>
    <row r="377" spans="1:11" ht="15" customHeight="1">
      <c r="A377" s="224">
        <v>370</v>
      </c>
      <c r="B377" s="332" t="s">
        <v>580</v>
      </c>
      <c r="C377" s="333"/>
      <c r="D377" s="334"/>
      <c r="E377" s="332" t="s">
        <v>618</v>
      </c>
      <c r="F377" s="333"/>
      <c r="G377" s="334"/>
      <c r="H377" s="332" t="s">
        <v>584</v>
      </c>
      <c r="I377" s="334"/>
      <c r="J377" s="335">
        <v>2024</v>
      </c>
      <c r="K377" s="336"/>
    </row>
    <row r="378" spans="1:11" ht="15" customHeight="1">
      <c r="A378" s="223">
        <v>371</v>
      </c>
      <c r="B378" s="327" t="s">
        <v>580</v>
      </c>
      <c r="C378" s="328"/>
      <c r="D378" s="329"/>
      <c r="E378" s="327" t="s">
        <v>619</v>
      </c>
      <c r="F378" s="328"/>
      <c r="G378" s="329"/>
      <c r="H378" s="327" t="s">
        <v>584</v>
      </c>
      <c r="I378" s="329"/>
      <c r="J378" s="330">
        <v>2024</v>
      </c>
      <c r="K378" s="331"/>
    </row>
    <row r="379" spans="1:11" ht="15" customHeight="1">
      <c r="A379" s="224">
        <v>372</v>
      </c>
      <c r="B379" s="332" t="s">
        <v>580</v>
      </c>
      <c r="C379" s="333"/>
      <c r="D379" s="334"/>
      <c r="E379" s="332" t="s">
        <v>620</v>
      </c>
      <c r="F379" s="333"/>
      <c r="G379" s="334"/>
      <c r="H379" s="332" t="s">
        <v>584</v>
      </c>
      <c r="I379" s="334"/>
      <c r="J379" s="335">
        <v>2024</v>
      </c>
      <c r="K379" s="336"/>
    </row>
    <row r="380" spans="1:11" ht="15" customHeight="1">
      <c r="A380" s="223">
        <v>373</v>
      </c>
      <c r="B380" s="327" t="s">
        <v>580</v>
      </c>
      <c r="C380" s="328"/>
      <c r="D380" s="329"/>
      <c r="E380" s="327" t="s">
        <v>621</v>
      </c>
      <c r="F380" s="328"/>
      <c r="G380" s="329"/>
      <c r="H380" s="327" t="s">
        <v>584</v>
      </c>
      <c r="I380" s="329"/>
      <c r="J380" s="330">
        <v>2022</v>
      </c>
      <c r="K380" s="331"/>
    </row>
    <row r="381" spans="1:11" ht="15" customHeight="1">
      <c r="A381" s="224">
        <v>374</v>
      </c>
      <c r="B381" s="332" t="s">
        <v>580</v>
      </c>
      <c r="C381" s="333"/>
      <c r="D381" s="334"/>
      <c r="E381" s="332" t="s">
        <v>622</v>
      </c>
      <c r="F381" s="333"/>
      <c r="G381" s="334"/>
      <c r="H381" s="332" t="s">
        <v>584</v>
      </c>
      <c r="I381" s="334"/>
      <c r="J381" s="335">
        <v>2024</v>
      </c>
      <c r="K381" s="336"/>
    </row>
    <row r="382" spans="1:11" ht="15" customHeight="1">
      <c r="A382" s="223">
        <v>375</v>
      </c>
      <c r="B382" s="327" t="s">
        <v>580</v>
      </c>
      <c r="C382" s="328"/>
      <c r="D382" s="329"/>
      <c r="E382" s="327" t="s">
        <v>623</v>
      </c>
      <c r="F382" s="328"/>
      <c r="G382" s="329"/>
      <c r="H382" s="327" t="s">
        <v>584</v>
      </c>
      <c r="I382" s="329"/>
      <c r="J382" s="330">
        <v>2022</v>
      </c>
      <c r="K382" s="331"/>
    </row>
    <row r="383" spans="1:11" ht="15" customHeight="1">
      <c r="A383" s="224">
        <v>376</v>
      </c>
      <c r="B383" s="332" t="s">
        <v>580</v>
      </c>
      <c r="C383" s="333"/>
      <c r="D383" s="334"/>
      <c r="E383" s="332" t="s">
        <v>624</v>
      </c>
      <c r="F383" s="333"/>
      <c r="G383" s="334"/>
      <c r="H383" s="332" t="s">
        <v>584</v>
      </c>
      <c r="I383" s="334"/>
      <c r="J383" s="335">
        <v>2024</v>
      </c>
      <c r="K383" s="336"/>
    </row>
    <row r="384" spans="1:11" ht="15" customHeight="1">
      <c r="A384" s="223">
        <v>377</v>
      </c>
      <c r="B384" s="327" t="s">
        <v>580</v>
      </c>
      <c r="C384" s="328"/>
      <c r="D384" s="329"/>
      <c r="E384" s="327" t="s">
        <v>625</v>
      </c>
      <c r="F384" s="328"/>
      <c r="G384" s="329"/>
      <c r="H384" s="327" t="s">
        <v>584</v>
      </c>
      <c r="I384" s="329"/>
      <c r="J384" s="330">
        <v>2024</v>
      </c>
      <c r="K384" s="331"/>
    </row>
    <row r="385" spans="1:11" ht="15" customHeight="1">
      <c r="A385" s="224">
        <v>378</v>
      </c>
      <c r="B385" s="332" t="s">
        <v>580</v>
      </c>
      <c r="C385" s="333"/>
      <c r="D385" s="334"/>
      <c r="E385" s="332" t="s">
        <v>626</v>
      </c>
      <c r="F385" s="333"/>
      <c r="G385" s="334"/>
      <c r="H385" s="332" t="s">
        <v>584</v>
      </c>
      <c r="I385" s="334"/>
      <c r="J385" s="335">
        <v>2022</v>
      </c>
      <c r="K385" s="336"/>
    </row>
    <row r="386" spans="1:11" ht="15" customHeight="1">
      <c r="A386" s="223">
        <v>379</v>
      </c>
      <c r="B386" s="327" t="s">
        <v>627</v>
      </c>
      <c r="C386" s="328"/>
      <c r="D386" s="329"/>
      <c r="E386" s="327" t="s">
        <v>628</v>
      </c>
      <c r="F386" s="328"/>
      <c r="G386" s="329"/>
      <c r="H386" s="327" t="s">
        <v>629</v>
      </c>
      <c r="I386" s="329"/>
      <c r="J386" s="330">
        <v>2016</v>
      </c>
      <c r="K386" s="331"/>
    </row>
    <row r="387" spans="1:11" ht="15" customHeight="1">
      <c r="A387" s="224">
        <v>380</v>
      </c>
      <c r="B387" s="332" t="s">
        <v>627</v>
      </c>
      <c r="C387" s="333"/>
      <c r="D387" s="334"/>
      <c r="E387" s="332" t="s">
        <v>630</v>
      </c>
      <c r="F387" s="333"/>
      <c r="G387" s="334"/>
      <c r="H387" s="332" t="s">
        <v>631</v>
      </c>
      <c r="I387" s="334"/>
      <c r="J387" s="335">
        <v>2021</v>
      </c>
      <c r="K387" s="336"/>
    </row>
    <row r="388" spans="1:11" ht="15" customHeight="1">
      <c r="A388" s="223">
        <v>381</v>
      </c>
      <c r="B388" s="327" t="s">
        <v>627</v>
      </c>
      <c r="C388" s="328"/>
      <c r="D388" s="329"/>
      <c r="E388" s="327" t="s">
        <v>632</v>
      </c>
      <c r="F388" s="328"/>
      <c r="G388" s="329"/>
      <c r="H388" s="327" t="s">
        <v>629</v>
      </c>
      <c r="I388" s="329"/>
      <c r="J388" s="330">
        <v>2020</v>
      </c>
      <c r="K388" s="331"/>
    </row>
    <row r="389" spans="1:11" ht="15" customHeight="1">
      <c r="A389" s="224">
        <v>382</v>
      </c>
      <c r="B389" s="332" t="s">
        <v>627</v>
      </c>
      <c r="C389" s="333"/>
      <c r="D389" s="334"/>
      <c r="E389" s="332" t="s">
        <v>633</v>
      </c>
      <c r="F389" s="333"/>
      <c r="G389" s="334"/>
      <c r="H389" s="332" t="s">
        <v>629</v>
      </c>
      <c r="I389" s="334"/>
      <c r="J389" s="335">
        <v>2021</v>
      </c>
      <c r="K389" s="336"/>
    </row>
    <row r="390" spans="1:11" ht="15" customHeight="1">
      <c r="A390" s="223">
        <v>383</v>
      </c>
      <c r="B390" s="327" t="s">
        <v>627</v>
      </c>
      <c r="C390" s="328"/>
      <c r="D390" s="329"/>
      <c r="E390" s="327" t="s">
        <v>634</v>
      </c>
      <c r="F390" s="328"/>
      <c r="G390" s="329"/>
      <c r="H390" s="327" t="s">
        <v>629</v>
      </c>
      <c r="I390" s="329"/>
      <c r="J390" s="330">
        <v>2021</v>
      </c>
      <c r="K390" s="331"/>
    </row>
    <row r="391" spans="1:11" ht="15" customHeight="1">
      <c r="A391" s="224">
        <v>384</v>
      </c>
      <c r="B391" s="332" t="s">
        <v>627</v>
      </c>
      <c r="C391" s="333"/>
      <c r="D391" s="334"/>
      <c r="E391" s="332" t="s">
        <v>635</v>
      </c>
      <c r="F391" s="333"/>
      <c r="G391" s="334"/>
      <c r="H391" s="332" t="s">
        <v>629</v>
      </c>
      <c r="I391" s="334"/>
      <c r="J391" s="335">
        <v>2021</v>
      </c>
      <c r="K391" s="336"/>
    </row>
    <row r="392" spans="1:11" ht="15" customHeight="1">
      <c r="A392" s="223">
        <v>385</v>
      </c>
      <c r="B392" s="327" t="s">
        <v>627</v>
      </c>
      <c r="C392" s="328"/>
      <c r="D392" s="329"/>
      <c r="E392" s="327" t="s">
        <v>636</v>
      </c>
      <c r="F392" s="328"/>
      <c r="G392" s="329"/>
      <c r="H392" s="327" t="s">
        <v>629</v>
      </c>
      <c r="I392" s="329"/>
      <c r="J392" s="330">
        <v>2021</v>
      </c>
      <c r="K392" s="331"/>
    </row>
    <row r="393" spans="1:11" ht="15" customHeight="1">
      <c r="A393" s="224">
        <v>386</v>
      </c>
      <c r="B393" s="332" t="s">
        <v>627</v>
      </c>
      <c r="C393" s="333"/>
      <c r="D393" s="334"/>
      <c r="E393" s="332" t="s">
        <v>637</v>
      </c>
      <c r="F393" s="333"/>
      <c r="G393" s="334"/>
      <c r="H393" s="332" t="s">
        <v>629</v>
      </c>
      <c r="I393" s="334"/>
      <c r="J393" s="335">
        <v>2021</v>
      </c>
      <c r="K393" s="336"/>
    </row>
    <row r="394" spans="1:11" ht="15" customHeight="1">
      <c r="A394" s="223">
        <v>387</v>
      </c>
      <c r="B394" s="327" t="s">
        <v>627</v>
      </c>
      <c r="C394" s="328"/>
      <c r="D394" s="329"/>
      <c r="E394" s="327" t="s">
        <v>638</v>
      </c>
      <c r="F394" s="328"/>
      <c r="G394" s="329"/>
      <c r="H394" s="327" t="s">
        <v>629</v>
      </c>
      <c r="I394" s="329"/>
      <c r="J394" s="330">
        <v>2021</v>
      </c>
      <c r="K394" s="331"/>
    </row>
    <row r="395" spans="1:11" ht="15" customHeight="1">
      <c r="A395" s="224">
        <v>388</v>
      </c>
      <c r="B395" s="332" t="s">
        <v>627</v>
      </c>
      <c r="C395" s="333"/>
      <c r="D395" s="334"/>
      <c r="E395" s="332" t="s">
        <v>639</v>
      </c>
      <c r="F395" s="333"/>
      <c r="G395" s="334"/>
      <c r="H395" s="332" t="s">
        <v>629</v>
      </c>
      <c r="I395" s="334"/>
      <c r="J395" s="335">
        <v>2021</v>
      </c>
      <c r="K395" s="336"/>
    </row>
    <row r="396" spans="1:11" ht="15" customHeight="1">
      <c r="A396" s="223">
        <v>389</v>
      </c>
      <c r="B396" s="327" t="s">
        <v>627</v>
      </c>
      <c r="C396" s="328"/>
      <c r="D396" s="329"/>
      <c r="E396" s="327" t="s">
        <v>640</v>
      </c>
      <c r="F396" s="328"/>
      <c r="G396" s="329"/>
      <c r="H396" s="327" t="s">
        <v>629</v>
      </c>
      <c r="I396" s="329"/>
      <c r="J396" s="330">
        <v>2021</v>
      </c>
      <c r="K396" s="331"/>
    </row>
    <row r="397" spans="1:11" ht="15" customHeight="1">
      <c r="A397" s="224">
        <v>390</v>
      </c>
      <c r="B397" s="332" t="s">
        <v>627</v>
      </c>
      <c r="C397" s="333"/>
      <c r="D397" s="334"/>
      <c r="E397" s="332" t="s">
        <v>641</v>
      </c>
      <c r="F397" s="333"/>
      <c r="G397" s="334"/>
      <c r="H397" s="332" t="s">
        <v>629</v>
      </c>
      <c r="I397" s="334"/>
      <c r="J397" s="335">
        <v>2021</v>
      </c>
      <c r="K397" s="336"/>
    </row>
    <row r="398" spans="1:11" ht="15" customHeight="1">
      <c r="A398" s="223">
        <v>391</v>
      </c>
      <c r="B398" s="327" t="s">
        <v>627</v>
      </c>
      <c r="C398" s="328"/>
      <c r="D398" s="329"/>
      <c r="E398" s="327" t="s">
        <v>642</v>
      </c>
      <c r="F398" s="328"/>
      <c r="G398" s="329"/>
      <c r="H398" s="327" t="s">
        <v>629</v>
      </c>
      <c r="I398" s="329"/>
      <c r="J398" s="330">
        <v>2021</v>
      </c>
      <c r="K398" s="331"/>
    </row>
    <row r="399" spans="1:11" ht="15" customHeight="1">
      <c r="A399" s="224">
        <v>392</v>
      </c>
      <c r="B399" s="332" t="s">
        <v>627</v>
      </c>
      <c r="C399" s="333"/>
      <c r="D399" s="334"/>
      <c r="E399" s="332" t="s">
        <v>643</v>
      </c>
      <c r="F399" s="333"/>
      <c r="G399" s="334"/>
      <c r="H399" s="332" t="s">
        <v>629</v>
      </c>
      <c r="I399" s="334"/>
      <c r="J399" s="335">
        <v>2021</v>
      </c>
      <c r="K399" s="336"/>
    </row>
    <row r="400" spans="1:11" ht="15" customHeight="1">
      <c r="A400" s="223">
        <v>393</v>
      </c>
      <c r="B400" s="327" t="s">
        <v>627</v>
      </c>
      <c r="C400" s="328"/>
      <c r="D400" s="329"/>
      <c r="E400" s="327" t="s">
        <v>644</v>
      </c>
      <c r="F400" s="328"/>
      <c r="G400" s="329"/>
      <c r="H400" s="327" t="s">
        <v>629</v>
      </c>
      <c r="I400" s="329"/>
      <c r="J400" s="330">
        <v>2021</v>
      </c>
      <c r="K400" s="331"/>
    </row>
    <row r="401" spans="1:11" ht="15" customHeight="1">
      <c r="A401" s="224">
        <v>394</v>
      </c>
      <c r="B401" s="332" t="s">
        <v>627</v>
      </c>
      <c r="C401" s="333"/>
      <c r="D401" s="334"/>
      <c r="E401" s="332" t="s">
        <v>645</v>
      </c>
      <c r="F401" s="333"/>
      <c r="G401" s="334"/>
      <c r="H401" s="332" t="s">
        <v>629</v>
      </c>
      <c r="I401" s="334"/>
      <c r="J401" s="335">
        <v>2021</v>
      </c>
      <c r="K401" s="336"/>
    </row>
    <row r="402" spans="1:11" ht="15" customHeight="1">
      <c r="A402" s="223">
        <v>395</v>
      </c>
      <c r="B402" s="327" t="s">
        <v>627</v>
      </c>
      <c r="C402" s="328"/>
      <c r="D402" s="329"/>
      <c r="E402" s="327" t="s">
        <v>646</v>
      </c>
      <c r="F402" s="328"/>
      <c r="G402" s="329"/>
      <c r="H402" s="327" t="s">
        <v>629</v>
      </c>
      <c r="I402" s="329"/>
      <c r="J402" s="330">
        <v>2021</v>
      </c>
      <c r="K402" s="331"/>
    </row>
    <row r="403" spans="1:11" ht="15" customHeight="1">
      <c r="A403" s="224">
        <v>396</v>
      </c>
      <c r="B403" s="332" t="s">
        <v>627</v>
      </c>
      <c r="C403" s="333"/>
      <c r="D403" s="334"/>
      <c r="E403" s="332" t="s">
        <v>647</v>
      </c>
      <c r="F403" s="333"/>
      <c r="G403" s="334"/>
      <c r="H403" s="332" t="s">
        <v>629</v>
      </c>
      <c r="I403" s="334"/>
      <c r="J403" s="335">
        <v>2021</v>
      </c>
      <c r="K403" s="336"/>
    </row>
    <row r="404" spans="1:11" ht="15" customHeight="1">
      <c r="A404" s="223">
        <v>397</v>
      </c>
      <c r="B404" s="327" t="s">
        <v>627</v>
      </c>
      <c r="C404" s="328"/>
      <c r="D404" s="329"/>
      <c r="E404" s="327" t="s">
        <v>648</v>
      </c>
      <c r="F404" s="328"/>
      <c r="G404" s="329"/>
      <c r="H404" s="327" t="s">
        <v>629</v>
      </c>
      <c r="I404" s="329"/>
      <c r="J404" s="330">
        <v>2021</v>
      </c>
      <c r="K404" s="331"/>
    </row>
    <row r="405" spans="1:11" ht="15" customHeight="1">
      <c r="A405" s="224">
        <v>398</v>
      </c>
      <c r="B405" s="332" t="s">
        <v>627</v>
      </c>
      <c r="C405" s="333"/>
      <c r="D405" s="334"/>
      <c r="E405" s="332" t="s">
        <v>649</v>
      </c>
      <c r="F405" s="333"/>
      <c r="G405" s="334"/>
      <c r="H405" s="332" t="s">
        <v>631</v>
      </c>
      <c r="I405" s="334"/>
      <c r="J405" s="335">
        <v>2022</v>
      </c>
      <c r="K405" s="336"/>
    </row>
    <row r="406" spans="1:11" ht="15" customHeight="1">
      <c r="A406" s="223">
        <v>399</v>
      </c>
      <c r="B406" s="327" t="s">
        <v>627</v>
      </c>
      <c r="C406" s="328"/>
      <c r="D406" s="329"/>
      <c r="E406" s="327" t="s">
        <v>650</v>
      </c>
      <c r="F406" s="328"/>
      <c r="G406" s="329"/>
      <c r="H406" s="327" t="s">
        <v>631</v>
      </c>
      <c r="I406" s="329"/>
      <c r="J406" s="330">
        <v>2022</v>
      </c>
      <c r="K406" s="331"/>
    </row>
    <row r="407" spans="1:11" ht="15" customHeight="1">
      <c r="A407" s="224">
        <v>400</v>
      </c>
      <c r="B407" s="332" t="s">
        <v>627</v>
      </c>
      <c r="C407" s="333"/>
      <c r="D407" s="334"/>
      <c r="E407" s="332" t="s">
        <v>651</v>
      </c>
      <c r="F407" s="333"/>
      <c r="G407" s="334"/>
      <c r="H407" s="332" t="s">
        <v>631</v>
      </c>
      <c r="I407" s="334"/>
      <c r="J407" s="335">
        <v>2022</v>
      </c>
      <c r="K407" s="336"/>
    </row>
    <row r="408" spans="1:11" ht="15" customHeight="1">
      <c r="A408" s="223">
        <v>401</v>
      </c>
      <c r="B408" s="327" t="s">
        <v>627</v>
      </c>
      <c r="C408" s="328"/>
      <c r="D408" s="329"/>
      <c r="E408" s="327" t="s">
        <v>652</v>
      </c>
      <c r="F408" s="328"/>
      <c r="G408" s="329"/>
      <c r="H408" s="327" t="s">
        <v>631</v>
      </c>
      <c r="I408" s="329"/>
      <c r="J408" s="330">
        <v>2022</v>
      </c>
      <c r="K408" s="331"/>
    </row>
    <row r="409" spans="1:11" ht="15" customHeight="1">
      <c r="A409" s="224">
        <v>402</v>
      </c>
      <c r="B409" s="332" t="s">
        <v>627</v>
      </c>
      <c r="C409" s="333"/>
      <c r="D409" s="334"/>
      <c r="E409" s="332" t="s">
        <v>653</v>
      </c>
      <c r="F409" s="333"/>
      <c r="G409" s="334"/>
      <c r="H409" s="332" t="s">
        <v>631</v>
      </c>
      <c r="I409" s="334"/>
      <c r="J409" s="335">
        <v>2022</v>
      </c>
      <c r="K409" s="336"/>
    </row>
    <row r="410" spans="1:11" ht="15" customHeight="1">
      <c r="A410" s="223">
        <v>403</v>
      </c>
      <c r="B410" s="327" t="s">
        <v>627</v>
      </c>
      <c r="C410" s="328"/>
      <c r="D410" s="329"/>
      <c r="E410" s="327" t="s">
        <v>654</v>
      </c>
      <c r="F410" s="328"/>
      <c r="G410" s="329"/>
      <c r="H410" s="327" t="s">
        <v>631</v>
      </c>
      <c r="I410" s="329"/>
      <c r="J410" s="330">
        <v>2022</v>
      </c>
      <c r="K410" s="331"/>
    </row>
    <row r="411" spans="1:11" ht="15" customHeight="1">
      <c r="A411" s="224">
        <v>404</v>
      </c>
      <c r="B411" s="332" t="s">
        <v>627</v>
      </c>
      <c r="C411" s="333"/>
      <c r="D411" s="334"/>
      <c r="E411" s="332" t="s">
        <v>655</v>
      </c>
      <c r="F411" s="333"/>
      <c r="G411" s="334"/>
      <c r="H411" s="332" t="s">
        <v>631</v>
      </c>
      <c r="I411" s="334"/>
      <c r="J411" s="335">
        <v>2022</v>
      </c>
      <c r="K411" s="336"/>
    </row>
    <row r="412" spans="1:11" ht="15" customHeight="1">
      <c r="A412" s="223">
        <v>405</v>
      </c>
      <c r="B412" s="327" t="s">
        <v>656</v>
      </c>
      <c r="C412" s="328"/>
      <c r="D412" s="329"/>
      <c r="E412" s="327" t="s">
        <v>657</v>
      </c>
      <c r="F412" s="328"/>
      <c r="G412" s="329"/>
      <c r="H412" s="327" t="s">
        <v>658</v>
      </c>
      <c r="I412" s="329"/>
      <c r="J412" s="330">
        <v>2016</v>
      </c>
      <c r="K412" s="331"/>
    </row>
    <row r="413" spans="1:11" ht="15" customHeight="1">
      <c r="A413" s="224">
        <v>406</v>
      </c>
      <c r="B413" s="332" t="s">
        <v>656</v>
      </c>
      <c r="C413" s="333"/>
      <c r="D413" s="334"/>
      <c r="E413" s="332" t="s">
        <v>659</v>
      </c>
      <c r="F413" s="333"/>
      <c r="G413" s="334"/>
      <c r="H413" s="332" t="s">
        <v>658</v>
      </c>
      <c r="I413" s="334"/>
      <c r="J413" s="335">
        <v>2017</v>
      </c>
      <c r="K413" s="336"/>
    </row>
    <row r="414" spans="1:11" ht="15" customHeight="1">
      <c r="A414" s="223">
        <v>407</v>
      </c>
      <c r="B414" s="327" t="s">
        <v>656</v>
      </c>
      <c r="C414" s="328"/>
      <c r="D414" s="329"/>
      <c r="E414" s="327" t="s">
        <v>660</v>
      </c>
      <c r="F414" s="328"/>
      <c r="G414" s="329"/>
      <c r="H414" s="327" t="s">
        <v>658</v>
      </c>
      <c r="I414" s="329"/>
      <c r="J414" s="330">
        <v>2020</v>
      </c>
      <c r="K414" s="331"/>
    </row>
    <row r="415" spans="1:11" ht="15" customHeight="1">
      <c r="A415" s="224">
        <v>408</v>
      </c>
      <c r="B415" s="332" t="s">
        <v>656</v>
      </c>
      <c r="C415" s="333"/>
      <c r="D415" s="334"/>
      <c r="E415" s="332" t="s">
        <v>661</v>
      </c>
      <c r="F415" s="333"/>
      <c r="G415" s="334"/>
      <c r="H415" s="332" t="s">
        <v>658</v>
      </c>
      <c r="I415" s="334"/>
      <c r="J415" s="335">
        <v>2019</v>
      </c>
      <c r="K415" s="336"/>
    </row>
    <row r="416" spans="1:11" ht="15" customHeight="1">
      <c r="A416" s="223">
        <v>409</v>
      </c>
      <c r="B416" s="327" t="s">
        <v>656</v>
      </c>
      <c r="C416" s="328"/>
      <c r="D416" s="329"/>
      <c r="E416" s="327" t="s">
        <v>662</v>
      </c>
      <c r="F416" s="328"/>
      <c r="G416" s="329"/>
      <c r="H416" s="327" t="s">
        <v>658</v>
      </c>
      <c r="I416" s="329"/>
      <c r="J416" s="330">
        <v>2021</v>
      </c>
      <c r="K416" s="331"/>
    </row>
    <row r="417" spans="1:11" ht="15" customHeight="1">
      <c r="A417" s="224">
        <v>410</v>
      </c>
      <c r="B417" s="332" t="s">
        <v>656</v>
      </c>
      <c r="C417" s="333"/>
      <c r="D417" s="334"/>
      <c r="E417" s="332" t="s">
        <v>663</v>
      </c>
      <c r="F417" s="333"/>
      <c r="G417" s="334"/>
      <c r="H417" s="332" t="s">
        <v>658</v>
      </c>
      <c r="I417" s="334"/>
      <c r="J417" s="335">
        <v>2021</v>
      </c>
      <c r="K417" s="336"/>
    </row>
    <row r="418" spans="1:11" ht="15" customHeight="1">
      <c r="A418" s="223">
        <v>411</v>
      </c>
      <c r="B418" s="327" t="s">
        <v>656</v>
      </c>
      <c r="C418" s="328"/>
      <c r="D418" s="329"/>
      <c r="E418" s="327" t="s">
        <v>664</v>
      </c>
      <c r="F418" s="328"/>
      <c r="G418" s="329"/>
      <c r="H418" s="327" t="s">
        <v>658</v>
      </c>
      <c r="I418" s="329"/>
      <c r="J418" s="330">
        <v>2021</v>
      </c>
      <c r="K418" s="331"/>
    </row>
    <row r="419" spans="1:11" ht="15" customHeight="1">
      <c r="A419" s="224">
        <v>412</v>
      </c>
      <c r="B419" s="332" t="s">
        <v>656</v>
      </c>
      <c r="C419" s="333"/>
      <c r="D419" s="334"/>
      <c r="E419" s="332" t="s">
        <v>665</v>
      </c>
      <c r="F419" s="333"/>
      <c r="G419" s="334"/>
      <c r="H419" s="332" t="s">
        <v>658</v>
      </c>
      <c r="I419" s="334"/>
      <c r="J419" s="335">
        <v>2021</v>
      </c>
      <c r="K419" s="336"/>
    </row>
    <row r="420" spans="1:11" ht="15" customHeight="1">
      <c r="A420" s="223">
        <v>413</v>
      </c>
      <c r="B420" s="327" t="s">
        <v>656</v>
      </c>
      <c r="C420" s="328"/>
      <c r="D420" s="329"/>
      <c r="E420" s="327" t="s">
        <v>666</v>
      </c>
      <c r="F420" s="328"/>
      <c r="G420" s="329"/>
      <c r="H420" s="327" t="s">
        <v>658</v>
      </c>
      <c r="I420" s="329"/>
      <c r="J420" s="330">
        <v>2021</v>
      </c>
      <c r="K420" s="331"/>
    </row>
    <row r="421" spans="1:11" ht="15" customHeight="1">
      <c r="A421" s="224">
        <v>414</v>
      </c>
      <c r="B421" s="332" t="s">
        <v>656</v>
      </c>
      <c r="C421" s="333"/>
      <c r="D421" s="334"/>
      <c r="E421" s="332" t="s">
        <v>667</v>
      </c>
      <c r="F421" s="333"/>
      <c r="G421" s="334"/>
      <c r="H421" s="332" t="s">
        <v>658</v>
      </c>
      <c r="I421" s="334"/>
      <c r="J421" s="335">
        <v>2021</v>
      </c>
      <c r="K421" s="336"/>
    </row>
    <row r="422" spans="1:11" ht="15" customHeight="1">
      <c r="A422" s="223">
        <v>415</v>
      </c>
      <c r="B422" s="327" t="s">
        <v>656</v>
      </c>
      <c r="C422" s="328"/>
      <c r="D422" s="329"/>
      <c r="E422" s="327" t="s">
        <v>668</v>
      </c>
      <c r="F422" s="328"/>
      <c r="G422" s="329"/>
      <c r="H422" s="327" t="s">
        <v>658</v>
      </c>
      <c r="I422" s="329"/>
      <c r="J422" s="330">
        <v>2021</v>
      </c>
      <c r="K422" s="331"/>
    </row>
    <row r="423" spans="1:11" ht="15" customHeight="1">
      <c r="A423" s="224">
        <v>416</v>
      </c>
      <c r="B423" s="332" t="s">
        <v>656</v>
      </c>
      <c r="C423" s="333"/>
      <c r="D423" s="334"/>
      <c r="E423" s="332" t="s">
        <v>669</v>
      </c>
      <c r="F423" s="333"/>
      <c r="G423" s="334"/>
      <c r="H423" s="332" t="s">
        <v>658</v>
      </c>
      <c r="I423" s="334"/>
      <c r="J423" s="335">
        <v>2021</v>
      </c>
      <c r="K423" s="336"/>
    </row>
    <row r="424" spans="1:11" ht="15" customHeight="1">
      <c r="A424" s="223">
        <v>417</v>
      </c>
      <c r="B424" s="327" t="s">
        <v>670</v>
      </c>
      <c r="C424" s="328"/>
      <c r="D424" s="329"/>
      <c r="E424" s="327" t="s">
        <v>671</v>
      </c>
      <c r="F424" s="328"/>
      <c r="G424" s="329"/>
      <c r="H424" s="327" t="s">
        <v>672</v>
      </c>
      <c r="I424" s="329"/>
      <c r="J424" s="330">
        <v>2016</v>
      </c>
      <c r="K424" s="331"/>
    </row>
    <row r="425" spans="1:11" ht="15" customHeight="1">
      <c r="A425" s="224">
        <v>418</v>
      </c>
      <c r="B425" s="332" t="s">
        <v>670</v>
      </c>
      <c r="C425" s="333"/>
      <c r="D425" s="334"/>
      <c r="E425" s="332" t="s">
        <v>673</v>
      </c>
      <c r="F425" s="333"/>
      <c r="G425" s="334"/>
      <c r="H425" s="332" t="s">
        <v>672</v>
      </c>
      <c r="I425" s="334"/>
      <c r="J425" s="335">
        <v>2017</v>
      </c>
      <c r="K425" s="336"/>
    </row>
    <row r="426" spans="1:11" ht="15" customHeight="1">
      <c r="A426" s="223">
        <v>419</v>
      </c>
      <c r="B426" s="327" t="s">
        <v>670</v>
      </c>
      <c r="C426" s="328"/>
      <c r="D426" s="329"/>
      <c r="E426" s="327" t="s">
        <v>674</v>
      </c>
      <c r="F426" s="328"/>
      <c r="G426" s="329"/>
      <c r="H426" s="327" t="s">
        <v>672</v>
      </c>
      <c r="I426" s="329"/>
      <c r="J426" s="330">
        <v>2021</v>
      </c>
      <c r="K426" s="331"/>
    </row>
    <row r="427" spans="1:11" ht="15" customHeight="1">
      <c r="A427" s="224">
        <v>420</v>
      </c>
      <c r="B427" s="332" t="s">
        <v>670</v>
      </c>
      <c r="C427" s="333"/>
      <c r="D427" s="334"/>
      <c r="E427" s="332" t="s">
        <v>675</v>
      </c>
      <c r="F427" s="333"/>
      <c r="G427" s="334"/>
      <c r="H427" s="332" t="s">
        <v>672</v>
      </c>
      <c r="I427" s="334"/>
      <c r="J427" s="335">
        <v>2022</v>
      </c>
      <c r="K427" s="336"/>
    </row>
    <row r="428" spans="1:11" ht="15" customHeight="1">
      <c r="A428" s="223">
        <v>421</v>
      </c>
      <c r="B428" s="327" t="s">
        <v>670</v>
      </c>
      <c r="C428" s="328"/>
      <c r="D428" s="329"/>
      <c r="E428" s="327" t="s">
        <v>676</v>
      </c>
      <c r="F428" s="328"/>
      <c r="G428" s="329"/>
      <c r="H428" s="327" t="s">
        <v>672</v>
      </c>
      <c r="I428" s="329"/>
      <c r="J428" s="330">
        <v>2022</v>
      </c>
      <c r="K428" s="331"/>
    </row>
    <row r="429" spans="1:11" ht="15" customHeight="1">
      <c r="A429" s="224">
        <v>422</v>
      </c>
      <c r="B429" s="332" t="s">
        <v>670</v>
      </c>
      <c r="C429" s="333"/>
      <c r="D429" s="334"/>
      <c r="E429" s="332" t="s">
        <v>677</v>
      </c>
      <c r="F429" s="333"/>
      <c r="G429" s="334"/>
      <c r="H429" s="332" t="s">
        <v>672</v>
      </c>
      <c r="I429" s="334"/>
      <c r="J429" s="335">
        <v>2022</v>
      </c>
      <c r="K429" s="336"/>
    </row>
    <row r="430" spans="1:11" ht="15" customHeight="1">
      <c r="A430" s="223">
        <v>423</v>
      </c>
      <c r="B430" s="327" t="s">
        <v>670</v>
      </c>
      <c r="C430" s="328"/>
      <c r="D430" s="329"/>
      <c r="E430" s="327" t="s">
        <v>678</v>
      </c>
      <c r="F430" s="328"/>
      <c r="G430" s="329"/>
      <c r="H430" s="327" t="s">
        <v>672</v>
      </c>
      <c r="I430" s="329"/>
      <c r="J430" s="330">
        <v>2021</v>
      </c>
      <c r="K430" s="331"/>
    </row>
    <row r="431" spans="1:11" ht="15" customHeight="1">
      <c r="A431" s="224">
        <v>424</v>
      </c>
      <c r="B431" s="332" t="s">
        <v>670</v>
      </c>
      <c r="C431" s="333"/>
      <c r="D431" s="334"/>
      <c r="E431" s="332" t="s">
        <v>679</v>
      </c>
      <c r="F431" s="333"/>
      <c r="G431" s="334"/>
      <c r="H431" s="332" t="s">
        <v>672</v>
      </c>
      <c r="I431" s="334"/>
      <c r="J431" s="335">
        <v>2022</v>
      </c>
      <c r="K431" s="336"/>
    </row>
    <row r="432" spans="1:11" ht="15" customHeight="1">
      <c r="A432" s="223">
        <v>425</v>
      </c>
      <c r="B432" s="327" t="s">
        <v>670</v>
      </c>
      <c r="C432" s="328"/>
      <c r="D432" s="329"/>
      <c r="E432" s="327" t="s">
        <v>680</v>
      </c>
      <c r="F432" s="328"/>
      <c r="G432" s="329"/>
      <c r="H432" s="327" t="s">
        <v>672</v>
      </c>
      <c r="I432" s="329"/>
      <c r="J432" s="330">
        <v>2022</v>
      </c>
      <c r="K432" s="331"/>
    </row>
    <row r="433" spans="1:11" ht="15" customHeight="1">
      <c r="A433" s="224">
        <v>426</v>
      </c>
      <c r="B433" s="332" t="s">
        <v>670</v>
      </c>
      <c r="C433" s="333"/>
      <c r="D433" s="334"/>
      <c r="E433" s="332" t="s">
        <v>681</v>
      </c>
      <c r="F433" s="333"/>
      <c r="G433" s="334"/>
      <c r="H433" s="332" t="s">
        <v>672</v>
      </c>
      <c r="I433" s="334"/>
      <c r="J433" s="335">
        <v>2022</v>
      </c>
      <c r="K433" s="336"/>
    </row>
    <row r="434" spans="1:11" ht="15" customHeight="1">
      <c r="A434" s="223">
        <v>427</v>
      </c>
      <c r="B434" s="327" t="s">
        <v>670</v>
      </c>
      <c r="C434" s="328"/>
      <c r="D434" s="329"/>
      <c r="E434" s="327" t="s">
        <v>682</v>
      </c>
      <c r="F434" s="328"/>
      <c r="G434" s="329"/>
      <c r="H434" s="327" t="s">
        <v>672</v>
      </c>
      <c r="I434" s="329"/>
      <c r="J434" s="330">
        <v>2022</v>
      </c>
      <c r="K434" s="331"/>
    </row>
    <row r="435" spans="1:11" ht="15" customHeight="1">
      <c r="A435" s="224">
        <v>428</v>
      </c>
      <c r="B435" s="332" t="s">
        <v>683</v>
      </c>
      <c r="C435" s="333"/>
      <c r="D435" s="334"/>
      <c r="E435" s="332" t="s">
        <v>684</v>
      </c>
      <c r="F435" s="333"/>
      <c r="G435" s="334"/>
      <c r="H435" s="332" t="s">
        <v>685</v>
      </c>
      <c r="I435" s="334"/>
      <c r="J435" s="335">
        <v>2016</v>
      </c>
      <c r="K435" s="336"/>
    </row>
    <row r="436" spans="1:11" ht="15" customHeight="1">
      <c r="A436" s="223">
        <v>429</v>
      </c>
      <c r="B436" s="327" t="s">
        <v>683</v>
      </c>
      <c r="C436" s="328"/>
      <c r="D436" s="329"/>
      <c r="E436" s="327" t="s">
        <v>686</v>
      </c>
      <c r="F436" s="328"/>
      <c r="G436" s="329"/>
      <c r="H436" s="327" t="s">
        <v>685</v>
      </c>
      <c r="I436" s="329"/>
      <c r="J436" s="330">
        <v>2019</v>
      </c>
      <c r="K436" s="331"/>
    </row>
    <row r="437" spans="1:11" ht="15" customHeight="1">
      <c r="A437" s="224">
        <v>430</v>
      </c>
      <c r="B437" s="332" t="s">
        <v>683</v>
      </c>
      <c r="C437" s="333"/>
      <c r="D437" s="334"/>
      <c r="E437" s="332" t="s">
        <v>687</v>
      </c>
      <c r="F437" s="333"/>
      <c r="G437" s="334"/>
      <c r="H437" s="332" t="s">
        <v>685</v>
      </c>
      <c r="I437" s="334"/>
      <c r="J437" s="335">
        <v>2019</v>
      </c>
      <c r="K437" s="336"/>
    </row>
    <row r="438" spans="1:11" ht="15" customHeight="1">
      <c r="A438" s="223">
        <v>431</v>
      </c>
      <c r="B438" s="327" t="s">
        <v>683</v>
      </c>
      <c r="C438" s="328"/>
      <c r="D438" s="329"/>
      <c r="E438" s="327" t="s">
        <v>688</v>
      </c>
      <c r="F438" s="328"/>
      <c r="G438" s="329"/>
      <c r="H438" s="327" t="s">
        <v>685</v>
      </c>
      <c r="I438" s="329"/>
      <c r="J438" s="330">
        <v>2018</v>
      </c>
      <c r="K438" s="331"/>
    </row>
    <row r="439" spans="1:11" ht="15" customHeight="1">
      <c r="A439" s="224">
        <v>432</v>
      </c>
      <c r="B439" s="332" t="s">
        <v>683</v>
      </c>
      <c r="C439" s="333"/>
      <c r="D439" s="334"/>
      <c r="E439" s="332" t="s">
        <v>689</v>
      </c>
      <c r="F439" s="333"/>
      <c r="G439" s="334"/>
      <c r="H439" s="332" t="s">
        <v>685</v>
      </c>
      <c r="I439" s="334"/>
      <c r="J439" s="335">
        <v>2019</v>
      </c>
      <c r="K439" s="336"/>
    </row>
    <row r="440" spans="1:11" ht="15" customHeight="1">
      <c r="A440" s="223">
        <v>433</v>
      </c>
      <c r="B440" s="327" t="s">
        <v>683</v>
      </c>
      <c r="C440" s="328"/>
      <c r="D440" s="329"/>
      <c r="E440" s="327" t="s">
        <v>690</v>
      </c>
      <c r="F440" s="328"/>
      <c r="G440" s="329"/>
      <c r="H440" s="327" t="s">
        <v>685</v>
      </c>
      <c r="I440" s="329"/>
      <c r="J440" s="330">
        <v>2019</v>
      </c>
      <c r="K440" s="331"/>
    </row>
    <row r="441" spans="1:11" ht="15" customHeight="1">
      <c r="A441" s="224">
        <v>434</v>
      </c>
      <c r="B441" s="332" t="s">
        <v>683</v>
      </c>
      <c r="C441" s="333"/>
      <c r="D441" s="334"/>
      <c r="E441" s="332" t="s">
        <v>691</v>
      </c>
      <c r="F441" s="333"/>
      <c r="G441" s="334"/>
      <c r="H441" s="332" t="s">
        <v>685</v>
      </c>
      <c r="I441" s="334"/>
      <c r="J441" s="335">
        <v>2019</v>
      </c>
      <c r="K441" s="336"/>
    </row>
    <row r="442" spans="1:11" ht="15" customHeight="1">
      <c r="A442" s="223">
        <v>435</v>
      </c>
      <c r="B442" s="327" t="s">
        <v>683</v>
      </c>
      <c r="C442" s="328"/>
      <c r="D442" s="329"/>
      <c r="E442" s="327" t="s">
        <v>692</v>
      </c>
      <c r="F442" s="328"/>
      <c r="G442" s="329"/>
      <c r="H442" s="327" t="s">
        <v>685</v>
      </c>
      <c r="I442" s="329"/>
      <c r="J442" s="330">
        <v>2018</v>
      </c>
      <c r="K442" s="331"/>
    </row>
    <row r="443" spans="1:11" ht="15" customHeight="1">
      <c r="A443" s="224">
        <v>436</v>
      </c>
      <c r="B443" s="332" t="s">
        <v>683</v>
      </c>
      <c r="C443" s="333"/>
      <c r="D443" s="334"/>
      <c r="E443" s="332" t="s">
        <v>693</v>
      </c>
      <c r="F443" s="333"/>
      <c r="G443" s="334"/>
      <c r="H443" s="332" t="s">
        <v>685</v>
      </c>
      <c r="I443" s="334"/>
      <c r="J443" s="335">
        <v>2019</v>
      </c>
      <c r="K443" s="336"/>
    </row>
    <row r="444" spans="1:11" ht="15" customHeight="1">
      <c r="A444" s="223">
        <v>437</v>
      </c>
      <c r="B444" s="327" t="s">
        <v>683</v>
      </c>
      <c r="C444" s="328"/>
      <c r="D444" s="329"/>
      <c r="E444" s="327" t="s">
        <v>694</v>
      </c>
      <c r="F444" s="328"/>
      <c r="G444" s="329"/>
      <c r="H444" s="327" t="s">
        <v>685</v>
      </c>
      <c r="I444" s="329"/>
      <c r="J444" s="330">
        <v>2019</v>
      </c>
      <c r="K444" s="331"/>
    </row>
    <row r="445" spans="1:11" ht="15" customHeight="1">
      <c r="A445" s="224">
        <v>438</v>
      </c>
      <c r="B445" s="332" t="s">
        <v>683</v>
      </c>
      <c r="C445" s="333"/>
      <c r="D445" s="334"/>
      <c r="E445" s="332" t="s">
        <v>695</v>
      </c>
      <c r="F445" s="333"/>
      <c r="G445" s="334"/>
      <c r="H445" s="332" t="s">
        <v>685</v>
      </c>
      <c r="I445" s="334"/>
      <c r="J445" s="335">
        <v>2019</v>
      </c>
      <c r="K445" s="336"/>
    </row>
    <row r="446" spans="1:11" ht="15" customHeight="1">
      <c r="A446" s="223">
        <v>439</v>
      </c>
      <c r="B446" s="327" t="s">
        <v>683</v>
      </c>
      <c r="C446" s="328"/>
      <c r="D446" s="329"/>
      <c r="E446" s="327" t="s">
        <v>696</v>
      </c>
      <c r="F446" s="328"/>
      <c r="G446" s="329"/>
      <c r="H446" s="327" t="s">
        <v>685</v>
      </c>
      <c r="I446" s="329"/>
      <c r="J446" s="330">
        <v>2019</v>
      </c>
      <c r="K446" s="331"/>
    </row>
    <row r="447" spans="1:11" ht="15" customHeight="1">
      <c r="A447" s="224">
        <v>440</v>
      </c>
      <c r="B447" s="332" t="s">
        <v>683</v>
      </c>
      <c r="C447" s="333"/>
      <c r="D447" s="334"/>
      <c r="E447" s="332" t="s">
        <v>697</v>
      </c>
      <c r="F447" s="333"/>
      <c r="G447" s="334"/>
      <c r="H447" s="332" t="s">
        <v>685</v>
      </c>
      <c r="I447" s="334"/>
      <c r="J447" s="335">
        <v>2016</v>
      </c>
      <c r="K447" s="336"/>
    </row>
    <row r="448" spans="1:11" ht="15" customHeight="1">
      <c r="A448" s="223">
        <v>441</v>
      </c>
      <c r="B448" s="327" t="s">
        <v>683</v>
      </c>
      <c r="C448" s="328"/>
      <c r="D448" s="329"/>
      <c r="E448" s="327" t="s">
        <v>698</v>
      </c>
      <c r="F448" s="328"/>
      <c r="G448" s="329"/>
      <c r="H448" s="327" t="s">
        <v>685</v>
      </c>
      <c r="I448" s="329"/>
      <c r="J448" s="330">
        <v>2019</v>
      </c>
      <c r="K448" s="331"/>
    </row>
    <row r="449" spans="1:11" ht="15" customHeight="1">
      <c r="A449" s="224">
        <v>442</v>
      </c>
      <c r="B449" s="332" t="s">
        <v>683</v>
      </c>
      <c r="C449" s="333"/>
      <c r="D449" s="334"/>
      <c r="E449" s="332" t="s">
        <v>699</v>
      </c>
      <c r="F449" s="333"/>
      <c r="G449" s="334"/>
      <c r="H449" s="332" t="s">
        <v>685</v>
      </c>
      <c r="I449" s="334"/>
      <c r="J449" s="335">
        <v>2019</v>
      </c>
      <c r="K449" s="336"/>
    </row>
    <row r="450" spans="1:11" ht="15" customHeight="1">
      <c r="A450" s="223">
        <v>443</v>
      </c>
      <c r="B450" s="327" t="s">
        <v>683</v>
      </c>
      <c r="C450" s="328"/>
      <c r="D450" s="329"/>
      <c r="E450" s="327" t="s">
        <v>700</v>
      </c>
      <c r="F450" s="328"/>
      <c r="G450" s="329"/>
      <c r="H450" s="327" t="s">
        <v>685</v>
      </c>
      <c r="I450" s="329"/>
      <c r="J450" s="330">
        <v>2019</v>
      </c>
      <c r="K450" s="331"/>
    </row>
    <row r="451" spans="1:11" ht="15" customHeight="1">
      <c r="A451" s="224">
        <v>444</v>
      </c>
      <c r="B451" s="332" t="s">
        <v>701</v>
      </c>
      <c r="C451" s="333"/>
      <c r="D451" s="334"/>
      <c r="E451" s="332" t="s">
        <v>702</v>
      </c>
      <c r="F451" s="333"/>
      <c r="G451" s="334"/>
      <c r="H451" s="332" t="s">
        <v>703</v>
      </c>
      <c r="I451" s="334"/>
      <c r="J451" s="335">
        <v>2016</v>
      </c>
      <c r="K451" s="336"/>
    </row>
    <row r="452" spans="1:11" ht="15" customHeight="1">
      <c r="A452" s="223">
        <v>445</v>
      </c>
      <c r="B452" s="327" t="s">
        <v>701</v>
      </c>
      <c r="C452" s="328"/>
      <c r="D452" s="329"/>
      <c r="E452" s="327" t="s">
        <v>704</v>
      </c>
      <c r="F452" s="328"/>
      <c r="G452" s="329"/>
      <c r="H452" s="327" t="s">
        <v>703</v>
      </c>
      <c r="I452" s="329"/>
      <c r="J452" s="330">
        <v>2020</v>
      </c>
      <c r="K452" s="331"/>
    </row>
    <row r="453" spans="1:11" ht="15" customHeight="1">
      <c r="A453" s="224">
        <v>446</v>
      </c>
      <c r="B453" s="332" t="s">
        <v>701</v>
      </c>
      <c r="C453" s="333"/>
      <c r="D453" s="334"/>
      <c r="E453" s="332" t="s">
        <v>705</v>
      </c>
      <c r="F453" s="333"/>
      <c r="G453" s="334"/>
      <c r="H453" s="332" t="s">
        <v>703</v>
      </c>
      <c r="I453" s="334"/>
      <c r="J453" s="335">
        <v>2020</v>
      </c>
      <c r="K453" s="336"/>
    </row>
    <row r="454" spans="1:11" ht="15" customHeight="1">
      <c r="A454" s="223">
        <v>447</v>
      </c>
      <c r="B454" s="327" t="s">
        <v>701</v>
      </c>
      <c r="C454" s="328"/>
      <c r="D454" s="329"/>
      <c r="E454" s="327" t="s">
        <v>706</v>
      </c>
      <c r="F454" s="328"/>
      <c r="G454" s="329"/>
      <c r="H454" s="327" t="s">
        <v>703</v>
      </c>
      <c r="I454" s="329"/>
      <c r="J454" s="330">
        <v>2020</v>
      </c>
      <c r="K454" s="331"/>
    </row>
    <row r="455" spans="1:11" ht="15" customHeight="1">
      <c r="A455" s="224">
        <v>448</v>
      </c>
      <c r="B455" s="332" t="s">
        <v>701</v>
      </c>
      <c r="C455" s="333"/>
      <c r="D455" s="334"/>
      <c r="E455" s="332" t="s">
        <v>707</v>
      </c>
      <c r="F455" s="333"/>
      <c r="G455" s="334"/>
      <c r="H455" s="332" t="s">
        <v>703</v>
      </c>
      <c r="I455" s="334"/>
      <c r="J455" s="335">
        <v>2020</v>
      </c>
      <c r="K455" s="336"/>
    </row>
    <row r="456" spans="1:11" ht="15" customHeight="1">
      <c r="A456" s="223">
        <v>449</v>
      </c>
      <c r="B456" s="327" t="s">
        <v>701</v>
      </c>
      <c r="C456" s="328"/>
      <c r="D456" s="329"/>
      <c r="E456" s="327" t="s">
        <v>708</v>
      </c>
      <c r="F456" s="328"/>
      <c r="G456" s="329"/>
      <c r="H456" s="327" t="s">
        <v>703</v>
      </c>
      <c r="I456" s="329"/>
      <c r="J456" s="330">
        <v>2020</v>
      </c>
      <c r="K456" s="331"/>
    </row>
    <row r="457" spans="1:11" ht="15" customHeight="1">
      <c r="A457" s="224">
        <v>450</v>
      </c>
      <c r="B457" s="332" t="s">
        <v>701</v>
      </c>
      <c r="C457" s="333"/>
      <c r="D457" s="334"/>
      <c r="E457" s="332" t="s">
        <v>709</v>
      </c>
      <c r="F457" s="333"/>
      <c r="G457" s="334"/>
      <c r="H457" s="332" t="s">
        <v>703</v>
      </c>
      <c r="I457" s="334"/>
      <c r="J457" s="335">
        <v>2020</v>
      </c>
      <c r="K457" s="336"/>
    </row>
    <row r="458" spans="1:11" ht="15" customHeight="1">
      <c r="A458" s="223">
        <v>451</v>
      </c>
      <c r="B458" s="327" t="s">
        <v>701</v>
      </c>
      <c r="C458" s="328"/>
      <c r="D458" s="329"/>
      <c r="E458" s="327" t="s">
        <v>710</v>
      </c>
      <c r="F458" s="328"/>
      <c r="G458" s="329"/>
      <c r="H458" s="327" t="s">
        <v>703</v>
      </c>
      <c r="I458" s="329"/>
      <c r="J458" s="330">
        <v>2020</v>
      </c>
      <c r="K458" s="331"/>
    </row>
    <row r="459" spans="1:11" ht="15" customHeight="1">
      <c r="A459" s="224">
        <v>452</v>
      </c>
      <c r="B459" s="332" t="s">
        <v>701</v>
      </c>
      <c r="C459" s="333"/>
      <c r="D459" s="334"/>
      <c r="E459" s="332" t="s">
        <v>711</v>
      </c>
      <c r="F459" s="333"/>
      <c r="G459" s="334"/>
      <c r="H459" s="332" t="s">
        <v>703</v>
      </c>
      <c r="I459" s="334"/>
      <c r="J459" s="335">
        <v>2020</v>
      </c>
      <c r="K459" s="336"/>
    </row>
    <row r="460" spans="1:11" ht="15" customHeight="1">
      <c r="A460" s="223">
        <v>453</v>
      </c>
      <c r="B460" s="327" t="s">
        <v>701</v>
      </c>
      <c r="C460" s="328"/>
      <c r="D460" s="329"/>
      <c r="E460" s="327" t="s">
        <v>712</v>
      </c>
      <c r="F460" s="328"/>
      <c r="G460" s="329"/>
      <c r="H460" s="327" t="s">
        <v>703</v>
      </c>
      <c r="I460" s="329"/>
      <c r="J460" s="330">
        <v>2020</v>
      </c>
      <c r="K460" s="331"/>
    </row>
    <row r="461" spans="1:11" ht="15" customHeight="1">
      <c r="A461" s="224">
        <v>454</v>
      </c>
      <c r="B461" s="332" t="s">
        <v>713</v>
      </c>
      <c r="C461" s="333"/>
      <c r="D461" s="334"/>
      <c r="E461" s="332" t="s">
        <v>714</v>
      </c>
      <c r="F461" s="333"/>
      <c r="G461" s="334"/>
      <c r="H461" s="332" t="s">
        <v>715</v>
      </c>
      <c r="I461" s="334"/>
      <c r="J461" s="335">
        <v>2016</v>
      </c>
      <c r="K461" s="336"/>
    </row>
    <row r="462" spans="1:11" ht="15" customHeight="1">
      <c r="A462" s="223">
        <v>455</v>
      </c>
      <c r="B462" s="327" t="s">
        <v>713</v>
      </c>
      <c r="C462" s="328"/>
      <c r="D462" s="329"/>
      <c r="E462" s="327" t="s">
        <v>716</v>
      </c>
      <c r="F462" s="328"/>
      <c r="G462" s="329"/>
      <c r="H462" s="327" t="s">
        <v>715</v>
      </c>
      <c r="I462" s="329"/>
      <c r="J462" s="330">
        <v>2018</v>
      </c>
      <c r="K462" s="331"/>
    </row>
    <row r="463" spans="1:11" ht="15" customHeight="1">
      <c r="A463" s="224">
        <v>456</v>
      </c>
      <c r="B463" s="332" t="s">
        <v>713</v>
      </c>
      <c r="C463" s="333"/>
      <c r="D463" s="334"/>
      <c r="E463" s="332" t="s">
        <v>717</v>
      </c>
      <c r="F463" s="333"/>
      <c r="G463" s="334"/>
      <c r="H463" s="332" t="s">
        <v>715</v>
      </c>
      <c r="I463" s="334"/>
      <c r="J463" s="335">
        <v>2020</v>
      </c>
      <c r="K463" s="336"/>
    </row>
    <row r="464" spans="1:11" ht="15" customHeight="1">
      <c r="A464" s="223">
        <v>457</v>
      </c>
      <c r="B464" s="327" t="s">
        <v>713</v>
      </c>
      <c r="C464" s="328"/>
      <c r="D464" s="329"/>
      <c r="E464" s="327" t="s">
        <v>718</v>
      </c>
      <c r="F464" s="328"/>
      <c r="G464" s="329"/>
      <c r="H464" s="327" t="s">
        <v>715</v>
      </c>
      <c r="I464" s="329"/>
      <c r="J464" s="330">
        <v>2022</v>
      </c>
      <c r="K464" s="331"/>
    </row>
    <row r="465" spans="1:11" ht="15" customHeight="1">
      <c r="A465" s="224">
        <v>458</v>
      </c>
      <c r="B465" s="332" t="s">
        <v>713</v>
      </c>
      <c r="C465" s="333"/>
      <c r="D465" s="334"/>
      <c r="E465" s="332" t="s">
        <v>719</v>
      </c>
      <c r="F465" s="333"/>
      <c r="G465" s="334"/>
      <c r="H465" s="332" t="s">
        <v>715</v>
      </c>
      <c r="I465" s="334"/>
      <c r="J465" s="335">
        <v>2022</v>
      </c>
      <c r="K465" s="336"/>
    </row>
    <row r="466" spans="1:11" ht="15" customHeight="1">
      <c r="A466" s="223">
        <v>459</v>
      </c>
      <c r="B466" s="327" t="s">
        <v>713</v>
      </c>
      <c r="C466" s="328"/>
      <c r="D466" s="329"/>
      <c r="E466" s="327" t="s">
        <v>720</v>
      </c>
      <c r="F466" s="328"/>
      <c r="G466" s="329"/>
      <c r="H466" s="327" t="s">
        <v>715</v>
      </c>
      <c r="I466" s="329"/>
      <c r="J466" s="330">
        <v>2022</v>
      </c>
      <c r="K466" s="331"/>
    </row>
    <row r="467" spans="1:11" ht="15" customHeight="1">
      <c r="A467" s="224">
        <v>460</v>
      </c>
      <c r="B467" s="332" t="s">
        <v>713</v>
      </c>
      <c r="C467" s="333"/>
      <c r="D467" s="334"/>
      <c r="E467" s="332" t="s">
        <v>721</v>
      </c>
      <c r="F467" s="333"/>
      <c r="G467" s="334"/>
      <c r="H467" s="332" t="s">
        <v>715</v>
      </c>
      <c r="I467" s="334"/>
      <c r="J467" s="335">
        <v>2022</v>
      </c>
      <c r="K467" s="336"/>
    </row>
    <row r="468" spans="1:11" ht="15" customHeight="1">
      <c r="A468" s="223">
        <v>461</v>
      </c>
      <c r="B468" s="327" t="s">
        <v>713</v>
      </c>
      <c r="C468" s="328"/>
      <c r="D468" s="329"/>
      <c r="E468" s="327" t="s">
        <v>722</v>
      </c>
      <c r="F468" s="328"/>
      <c r="G468" s="329"/>
      <c r="H468" s="327" t="s">
        <v>715</v>
      </c>
      <c r="I468" s="329"/>
      <c r="J468" s="330">
        <v>2022</v>
      </c>
      <c r="K468" s="331"/>
    </row>
    <row r="469" spans="1:11" ht="15" customHeight="1">
      <c r="A469" s="224">
        <v>462</v>
      </c>
      <c r="B469" s="332" t="s">
        <v>713</v>
      </c>
      <c r="C469" s="333"/>
      <c r="D469" s="334"/>
      <c r="E469" s="332" t="s">
        <v>723</v>
      </c>
      <c r="F469" s="333"/>
      <c r="G469" s="334"/>
      <c r="H469" s="332" t="s">
        <v>715</v>
      </c>
      <c r="I469" s="334"/>
      <c r="J469" s="335">
        <v>2021</v>
      </c>
      <c r="K469" s="336"/>
    </row>
    <row r="470" spans="1:11" ht="15" customHeight="1">
      <c r="A470" s="223">
        <v>463</v>
      </c>
      <c r="B470" s="327" t="s">
        <v>713</v>
      </c>
      <c r="C470" s="328"/>
      <c r="D470" s="329"/>
      <c r="E470" s="327" t="s">
        <v>724</v>
      </c>
      <c r="F470" s="328"/>
      <c r="G470" s="329"/>
      <c r="H470" s="327" t="s">
        <v>715</v>
      </c>
      <c r="I470" s="329"/>
      <c r="J470" s="330">
        <v>2022</v>
      </c>
      <c r="K470" s="331"/>
    </row>
    <row r="471" spans="1:11" ht="15" customHeight="1">
      <c r="A471" s="224">
        <v>464</v>
      </c>
      <c r="B471" s="332" t="s">
        <v>713</v>
      </c>
      <c r="C471" s="333"/>
      <c r="D471" s="334"/>
      <c r="E471" s="332" t="s">
        <v>725</v>
      </c>
      <c r="F471" s="333"/>
      <c r="G471" s="334"/>
      <c r="H471" s="332" t="s">
        <v>715</v>
      </c>
      <c r="I471" s="334"/>
      <c r="J471" s="335">
        <v>2022</v>
      </c>
      <c r="K471" s="336"/>
    </row>
    <row r="472" spans="1:11" ht="15" customHeight="1">
      <c r="A472" s="223">
        <v>465</v>
      </c>
      <c r="B472" s="327" t="s">
        <v>726</v>
      </c>
      <c r="C472" s="328"/>
      <c r="D472" s="329"/>
      <c r="E472" s="327" t="s">
        <v>727</v>
      </c>
      <c r="F472" s="328"/>
      <c r="G472" s="329"/>
      <c r="H472" s="327" t="s">
        <v>728</v>
      </c>
      <c r="I472" s="329"/>
      <c r="J472" s="330">
        <v>2016</v>
      </c>
      <c r="K472" s="331"/>
    </row>
    <row r="473" spans="1:11" ht="15" customHeight="1">
      <c r="A473" s="224">
        <v>466</v>
      </c>
      <c r="B473" s="332" t="s">
        <v>726</v>
      </c>
      <c r="C473" s="333"/>
      <c r="D473" s="334"/>
      <c r="E473" s="332" t="s">
        <v>729</v>
      </c>
      <c r="F473" s="333"/>
      <c r="G473" s="334"/>
      <c r="H473" s="332" t="s">
        <v>728</v>
      </c>
      <c r="I473" s="334"/>
      <c r="J473" s="335">
        <v>2019</v>
      </c>
      <c r="K473" s="336"/>
    </row>
    <row r="474" spans="1:11" ht="15" customHeight="1">
      <c r="A474" s="223">
        <v>467</v>
      </c>
      <c r="B474" s="327" t="s">
        <v>726</v>
      </c>
      <c r="C474" s="328"/>
      <c r="D474" s="329"/>
      <c r="E474" s="327" t="s">
        <v>730</v>
      </c>
      <c r="F474" s="328"/>
      <c r="G474" s="329"/>
      <c r="H474" s="327" t="s">
        <v>728</v>
      </c>
      <c r="I474" s="329"/>
      <c r="J474" s="330">
        <v>2020</v>
      </c>
      <c r="K474" s="331"/>
    </row>
    <row r="475" spans="1:11" ht="15" customHeight="1">
      <c r="A475" s="224">
        <v>468</v>
      </c>
      <c r="B475" s="332" t="s">
        <v>726</v>
      </c>
      <c r="C475" s="333"/>
      <c r="D475" s="334"/>
      <c r="E475" s="332" t="s">
        <v>731</v>
      </c>
      <c r="F475" s="333"/>
      <c r="G475" s="334"/>
      <c r="H475" s="332" t="s">
        <v>728</v>
      </c>
      <c r="I475" s="334"/>
      <c r="J475" s="335">
        <v>2020</v>
      </c>
      <c r="K475" s="336"/>
    </row>
    <row r="476" spans="1:11" ht="15" customHeight="1">
      <c r="A476" s="223">
        <v>469</v>
      </c>
      <c r="B476" s="327" t="s">
        <v>726</v>
      </c>
      <c r="C476" s="328"/>
      <c r="D476" s="329"/>
      <c r="E476" s="327" t="s">
        <v>732</v>
      </c>
      <c r="F476" s="328"/>
      <c r="G476" s="329"/>
      <c r="H476" s="327" t="s">
        <v>728</v>
      </c>
      <c r="I476" s="329"/>
      <c r="J476" s="330">
        <v>2020</v>
      </c>
      <c r="K476" s="331"/>
    </row>
    <row r="477" spans="1:11" ht="15" customHeight="1">
      <c r="A477" s="224">
        <v>470</v>
      </c>
      <c r="B477" s="332" t="s">
        <v>726</v>
      </c>
      <c r="C477" s="333"/>
      <c r="D477" s="334"/>
      <c r="E477" s="332" t="s">
        <v>733</v>
      </c>
      <c r="F477" s="333"/>
      <c r="G477" s="334"/>
      <c r="H477" s="332" t="s">
        <v>728</v>
      </c>
      <c r="I477" s="334"/>
      <c r="J477" s="335">
        <v>2020</v>
      </c>
      <c r="K477" s="336"/>
    </row>
    <row r="478" spans="1:11" ht="15" customHeight="1">
      <c r="A478" s="223">
        <v>471</v>
      </c>
      <c r="B478" s="327" t="s">
        <v>726</v>
      </c>
      <c r="C478" s="328"/>
      <c r="D478" s="329"/>
      <c r="E478" s="327" t="s">
        <v>734</v>
      </c>
      <c r="F478" s="328"/>
      <c r="G478" s="329"/>
      <c r="H478" s="327" t="s">
        <v>728</v>
      </c>
      <c r="I478" s="329"/>
      <c r="J478" s="330">
        <v>2020</v>
      </c>
      <c r="K478" s="331"/>
    </row>
    <row r="479" spans="1:11" ht="15" customHeight="1">
      <c r="A479" s="224">
        <v>472</v>
      </c>
      <c r="B479" s="332" t="s">
        <v>726</v>
      </c>
      <c r="C479" s="333"/>
      <c r="D479" s="334"/>
      <c r="E479" s="332" t="s">
        <v>735</v>
      </c>
      <c r="F479" s="333"/>
      <c r="G479" s="334"/>
      <c r="H479" s="332" t="s">
        <v>728</v>
      </c>
      <c r="I479" s="334"/>
      <c r="J479" s="335">
        <v>2020</v>
      </c>
      <c r="K479" s="336"/>
    </row>
    <row r="480" spans="1:11" ht="15" customHeight="1">
      <c r="A480" s="223">
        <v>473</v>
      </c>
      <c r="B480" s="327" t="s">
        <v>726</v>
      </c>
      <c r="C480" s="328"/>
      <c r="D480" s="329"/>
      <c r="E480" s="327" t="s">
        <v>736</v>
      </c>
      <c r="F480" s="328"/>
      <c r="G480" s="329"/>
      <c r="H480" s="327" t="s">
        <v>728</v>
      </c>
      <c r="I480" s="329"/>
      <c r="J480" s="330">
        <v>2020</v>
      </c>
      <c r="K480" s="331"/>
    </row>
    <row r="481" spans="1:11" ht="15" customHeight="1">
      <c r="A481" s="224">
        <v>474</v>
      </c>
      <c r="B481" s="332" t="s">
        <v>726</v>
      </c>
      <c r="C481" s="333"/>
      <c r="D481" s="334"/>
      <c r="E481" s="332" t="s">
        <v>737</v>
      </c>
      <c r="F481" s="333"/>
      <c r="G481" s="334"/>
      <c r="H481" s="332" t="s">
        <v>728</v>
      </c>
      <c r="I481" s="334"/>
      <c r="J481" s="335">
        <v>2020</v>
      </c>
      <c r="K481" s="336"/>
    </row>
    <row r="482" spans="1:11" ht="15" customHeight="1">
      <c r="A482" s="223">
        <v>475</v>
      </c>
      <c r="B482" s="327" t="s">
        <v>726</v>
      </c>
      <c r="C482" s="328"/>
      <c r="D482" s="329"/>
      <c r="E482" s="327" t="s">
        <v>738</v>
      </c>
      <c r="F482" s="328"/>
      <c r="G482" s="329"/>
      <c r="H482" s="327" t="s">
        <v>728</v>
      </c>
      <c r="I482" s="329"/>
      <c r="J482" s="330">
        <v>2020</v>
      </c>
      <c r="K482" s="331"/>
    </row>
    <row r="483" spans="1:11" ht="15" customHeight="1">
      <c r="A483" s="224">
        <v>476</v>
      </c>
      <c r="B483" s="332" t="s">
        <v>726</v>
      </c>
      <c r="C483" s="333"/>
      <c r="D483" s="334"/>
      <c r="E483" s="332" t="s">
        <v>739</v>
      </c>
      <c r="F483" s="333"/>
      <c r="G483" s="334"/>
      <c r="H483" s="332" t="s">
        <v>728</v>
      </c>
      <c r="I483" s="334"/>
      <c r="J483" s="335">
        <v>2020</v>
      </c>
      <c r="K483" s="336"/>
    </row>
    <row r="484" spans="1:11" ht="15" customHeight="1">
      <c r="A484" s="223">
        <v>477</v>
      </c>
      <c r="B484" s="327" t="s">
        <v>726</v>
      </c>
      <c r="C484" s="328"/>
      <c r="D484" s="329"/>
      <c r="E484" s="327" t="s">
        <v>740</v>
      </c>
      <c r="F484" s="328"/>
      <c r="G484" s="329"/>
      <c r="H484" s="327" t="s">
        <v>728</v>
      </c>
      <c r="I484" s="329"/>
      <c r="J484" s="330">
        <v>2021</v>
      </c>
      <c r="K484" s="331"/>
    </row>
    <row r="485" spans="1:11" ht="15" customHeight="1">
      <c r="A485" s="224">
        <v>478</v>
      </c>
      <c r="B485" s="332" t="s">
        <v>726</v>
      </c>
      <c r="C485" s="333"/>
      <c r="D485" s="334"/>
      <c r="E485" s="332" t="s">
        <v>741</v>
      </c>
      <c r="F485" s="333"/>
      <c r="G485" s="334"/>
      <c r="H485" s="332" t="s">
        <v>728</v>
      </c>
      <c r="I485" s="334"/>
      <c r="J485" s="335">
        <v>2021</v>
      </c>
      <c r="K485" s="336"/>
    </row>
    <row r="486" spans="1:11" ht="15" customHeight="1">
      <c r="A486" s="223">
        <v>479</v>
      </c>
      <c r="B486" s="327" t="s">
        <v>726</v>
      </c>
      <c r="C486" s="328"/>
      <c r="D486" s="329"/>
      <c r="E486" s="327" t="s">
        <v>742</v>
      </c>
      <c r="F486" s="328"/>
      <c r="G486" s="329"/>
      <c r="H486" s="327" t="s">
        <v>728</v>
      </c>
      <c r="I486" s="329"/>
      <c r="J486" s="330">
        <v>2021</v>
      </c>
      <c r="K486" s="331"/>
    </row>
    <row r="487" spans="1:11" ht="15" customHeight="1">
      <c r="A487" s="224">
        <v>480</v>
      </c>
      <c r="B487" s="332" t="s">
        <v>726</v>
      </c>
      <c r="C487" s="333"/>
      <c r="D487" s="334"/>
      <c r="E487" s="332" t="s">
        <v>743</v>
      </c>
      <c r="F487" s="333"/>
      <c r="G487" s="334"/>
      <c r="H487" s="332" t="s">
        <v>728</v>
      </c>
      <c r="I487" s="334"/>
      <c r="J487" s="335">
        <v>2021</v>
      </c>
      <c r="K487" s="336"/>
    </row>
    <row r="488" spans="1:11" ht="15" customHeight="1">
      <c r="A488" s="223">
        <v>481</v>
      </c>
      <c r="B488" s="327" t="s">
        <v>726</v>
      </c>
      <c r="C488" s="328"/>
      <c r="D488" s="329"/>
      <c r="E488" s="327" t="s">
        <v>744</v>
      </c>
      <c r="F488" s="328"/>
      <c r="G488" s="329"/>
      <c r="H488" s="327" t="s">
        <v>728</v>
      </c>
      <c r="I488" s="329"/>
      <c r="J488" s="330">
        <v>2021</v>
      </c>
      <c r="K488" s="331"/>
    </row>
    <row r="489" spans="1:11" ht="15" customHeight="1">
      <c r="A489" s="224">
        <v>482</v>
      </c>
      <c r="B489" s="332" t="s">
        <v>726</v>
      </c>
      <c r="C489" s="333"/>
      <c r="D489" s="334"/>
      <c r="E489" s="332" t="s">
        <v>745</v>
      </c>
      <c r="F489" s="333"/>
      <c r="G489" s="334"/>
      <c r="H489" s="332" t="s">
        <v>728</v>
      </c>
      <c r="I489" s="334"/>
      <c r="J489" s="335">
        <v>2020</v>
      </c>
      <c r="K489" s="336"/>
    </row>
    <row r="490" spans="1:11" ht="15" customHeight="1">
      <c r="A490" s="223">
        <v>483</v>
      </c>
      <c r="B490" s="327" t="s">
        <v>726</v>
      </c>
      <c r="C490" s="328"/>
      <c r="D490" s="329"/>
      <c r="E490" s="327" t="s">
        <v>746</v>
      </c>
      <c r="F490" s="328"/>
      <c r="G490" s="329"/>
      <c r="H490" s="327" t="s">
        <v>728</v>
      </c>
      <c r="I490" s="329"/>
      <c r="J490" s="330">
        <v>2021</v>
      </c>
      <c r="K490" s="331"/>
    </row>
    <row r="491" spans="1:11" ht="15" customHeight="1">
      <c r="A491" s="224">
        <v>484</v>
      </c>
      <c r="B491" s="332" t="s">
        <v>726</v>
      </c>
      <c r="C491" s="333"/>
      <c r="D491" s="334"/>
      <c r="E491" s="332" t="s">
        <v>747</v>
      </c>
      <c r="F491" s="333"/>
      <c r="G491" s="334"/>
      <c r="H491" s="332" t="s">
        <v>728</v>
      </c>
      <c r="I491" s="334"/>
      <c r="J491" s="335">
        <v>2021</v>
      </c>
      <c r="K491" s="336"/>
    </row>
    <row r="492" spans="1:11" ht="15" customHeight="1">
      <c r="A492" s="223">
        <v>485</v>
      </c>
      <c r="B492" s="327" t="s">
        <v>726</v>
      </c>
      <c r="C492" s="328"/>
      <c r="D492" s="329"/>
      <c r="E492" s="327" t="s">
        <v>748</v>
      </c>
      <c r="F492" s="328"/>
      <c r="G492" s="329"/>
      <c r="H492" s="327" t="s">
        <v>728</v>
      </c>
      <c r="I492" s="329"/>
      <c r="J492" s="330">
        <v>2021</v>
      </c>
      <c r="K492" s="331"/>
    </row>
    <row r="493" spans="1:11" ht="15" customHeight="1">
      <c r="A493" s="224">
        <v>486</v>
      </c>
      <c r="B493" s="332" t="s">
        <v>726</v>
      </c>
      <c r="C493" s="333"/>
      <c r="D493" s="334"/>
      <c r="E493" s="332" t="s">
        <v>749</v>
      </c>
      <c r="F493" s="333"/>
      <c r="G493" s="334"/>
      <c r="H493" s="332" t="s">
        <v>728</v>
      </c>
      <c r="I493" s="334"/>
      <c r="J493" s="335">
        <v>2021</v>
      </c>
      <c r="K493" s="336"/>
    </row>
    <row r="494" spans="1:11" ht="15" customHeight="1">
      <c r="A494" s="223">
        <v>487</v>
      </c>
      <c r="B494" s="327" t="s">
        <v>726</v>
      </c>
      <c r="C494" s="328"/>
      <c r="D494" s="329"/>
      <c r="E494" s="327" t="s">
        <v>750</v>
      </c>
      <c r="F494" s="328"/>
      <c r="G494" s="329"/>
      <c r="H494" s="327" t="s">
        <v>728</v>
      </c>
      <c r="I494" s="329"/>
      <c r="J494" s="330">
        <v>2021</v>
      </c>
      <c r="K494" s="331"/>
    </row>
    <row r="495" spans="1:11" ht="15" customHeight="1">
      <c r="A495" s="224">
        <v>488</v>
      </c>
      <c r="B495" s="332" t="s">
        <v>751</v>
      </c>
      <c r="C495" s="333"/>
      <c r="D495" s="334"/>
      <c r="E495" s="332" t="s">
        <v>752</v>
      </c>
      <c r="F495" s="333"/>
      <c r="G495" s="334"/>
      <c r="H495" s="332" t="s">
        <v>753</v>
      </c>
      <c r="I495" s="334"/>
      <c r="J495" s="335">
        <v>2016</v>
      </c>
      <c r="K495" s="336"/>
    </row>
    <row r="496" spans="1:11" ht="15" customHeight="1">
      <c r="A496" s="223">
        <v>489</v>
      </c>
      <c r="B496" s="327" t="s">
        <v>751</v>
      </c>
      <c r="C496" s="328"/>
      <c r="D496" s="329"/>
      <c r="E496" s="327" t="s">
        <v>754</v>
      </c>
      <c r="F496" s="328"/>
      <c r="G496" s="329"/>
      <c r="H496" s="327" t="s">
        <v>753</v>
      </c>
      <c r="I496" s="329"/>
      <c r="J496" s="330">
        <v>2017</v>
      </c>
      <c r="K496" s="331"/>
    </row>
    <row r="497" spans="1:11" ht="15" customHeight="1">
      <c r="A497" s="224">
        <v>490</v>
      </c>
      <c r="B497" s="332" t="s">
        <v>751</v>
      </c>
      <c r="C497" s="333"/>
      <c r="D497" s="334"/>
      <c r="E497" s="332" t="s">
        <v>755</v>
      </c>
      <c r="F497" s="333"/>
      <c r="G497" s="334"/>
      <c r="H497" s="332" t="s">
        <v>753</v>
      </c>
      <c r="I497" s="334"/>
      <c r="J497" s="335">
        <v>2017</v>
      </c>
      <c r="K497" s="336"/>
    </row>
    <row r="498" spans="1:11" ht="15" customHeight="1">
      <c r="A498" s="223">
        <v>491</v>
      </c>
      <c r="B498" s="327" t="s">
        <v>751</v>
      </c>
      <c r="C498" s="328"/>
      <c r="D498" s="329"/>
      <c r="E498" s="327" t="s">
        <v>756</v>
      </c>
      <c r="F498" s="328"/>
      <c r="G498" s="329"/>
      <c r="H498" s="327" t="s">
        <v>753</v>
      </c>
      <c r="I498" s="329"/>
      <c r="J498" s="330">
        <v>2020</v>
      </c>
      <c r="K498" s="331"/>
    </row>
    <row r="499" spans="1:11" ht="15" customHeight="1">
      <c r="A499" s="224">
        <v>492</v>
      </c>
      <c r="B499" s="332" t="s">
        <v>751</v>
      </c>
      <c r="C499" s="333"/>
      <c r="D499" s="334"/>
      <c r="E499" s="332" t="s">
        <v>757</v>
      </c>
      <c r="F499" s="333"/>
      <c r="G499" s="334"/>
      <c r="H499" s="332" t="s">
        <v>753</v>
      </c>
      <c r="I499" s="334"/>
      <c r="J499" s="335">
        <v>2022</v>
      </c>
      <c r="K499" s="336"/>
    </row>
    <row r="500" spans="1:11" ht="15" customHeight="1">
      <c r="A500" s="223">
        <v>493</v>
      </c>
      <c r="B500" s="327" t="s">
        <v>751</v>
      </c>
      <c r="C500" s="328"/>
      <c r="D500" s="329"/>
      <c r="E500" s="327" t="s">
        <v>758</v>
      </c>
      <c r="F500" s="328"/>
      <c r="G500" s="329"/>
      <c r="H500" s="327" t="s">
        <v>753</v>
      </c>
      <c r="I500" s="329"/>
      <c r="J500" s="330">
        <v>2022</v>
      </c>
      <c r="K500" s="331"/>
    </row>
    <row r="501" spans="1:11" ht="15" customHeight="1">
      <c r="A501" s="224">
        <v>494</v>
      </c>
      <c r="B501" s="332" t="s">
        <v>751</v>
      </c>
      <c r="C501" s="333"/>
      <c r="D501" s="334"/>
      <c r="E501" s="332" t="s">
        <v>759</v>
      </c>
      <c r="F501" s="333"/>
      <c r="G501" s="334"/>
      <c r="H501" s="332" t="s">
        <v>753</v>
      </c>
      <c r="I501" s="334"/>
      <c r="J501" s="335">
        <v>2022</v>
      </c>
      <c r="K501" s="336"/>
    </row>
    <row r="502" spans="1:11" ht="15" customHeight="1">
      <c r="A502" s="223">
        <v>495</v>
      </c>
      <c r="B502" s="327" t="s">
        <v>751</v>
      </c>
      <c r="C502" s="328"/>
      <c r="D502" s="329"/>
      <c r="E502" s="327" t="s">
        <v>760</v>
      </c>
      <c r="F502" s="328"/>
      <c r="G502" s="329"/>
      <c r="H502" s="327" t="s">
        <v>753</v>
      </c>
      <c r="I502" s="329"/>
      <c r="J502" s="330">
        <v>2022</v>
      </c>
      <c r="K502" s="331"/>
    </row>
    <row r="503" spans="1:11" ht="15" customHeight="1">
      <c r="A503" s="224">
        <v>496</v>
      </c>
      <c r="B503" s="332" t="s">
        <v>751</v>
      </c>
      <c r="C503" s="333"/>
      <c r="D503" s="334"/>
      <c r="E503" s="332" t="s">
        <v>761</v>
      </c>
      <c r="F503" s="333"/>
      <c r="G503" s="334"/>
      <c r="H503" s="332" t="s">
        <v>753</v>
      </c>
      <c r="I503" s="334"/>
      <c r="J503" s="335">
        <v>2023</v>
      </c>
      <c r="K503" s="336"/>
    </row>
    <row r="504" spans="1:11" ht="15" customHeight="1">
      <c r="A504" s="223">
        <v>497</v>
      </c>
      <c r="B504" s="327" t="s">
        <v>751</v>
      </c>
      <c r="C504" s="328"/>
      <c r="D504" s="329"/>
      <c r="E504" s="327" t="s">
        <v>762</v>
      </c>
      <c r="F504" s="328"/>
      <c r="G504" s="329"/>
      <c r="H504" s="327" t="s">
        <v>753</v>
      </c>
      <c r="I504" s="329"/>
      <c r="J504" s="330">
        <v>2022</v>
      </c>
      <c r="K504" s="331"/>
    </row>
    <row r="505" spans="1:11" ht="15" customHeight="1">
      <c r="A505" s="224">
        <v>498</v>
      </c>
      <c r="B505" s="332" t="s">
        <v>751</v>
      </c>
      <c r="C505" s="333"/>
      <c r="D505" s="334"/>
      <c r="E505" s="332" t="s">
        <v>763</v>
      </c>
      <c r="F505" s="333"/>
      <c r="G505" s="334"/>
      <c r="H505" s="332" t="s">
        <v>753</v>
      </c>
      <c r="I505" s="334"/>
      <c r="J505" s="335">
        <v>2022</v>
      </c>
      <c r="K505" s="336"/>
    </row>
    <row r="506" spans="1:11" ht="15" customHeight="1">
      <c r="A506" s="223">
        <v>499</v>
      </c>
      <c r="B506" s="327" t="s">
        <v>751</v>
      </c>
      <c r="C506" s="328"/>
      <c r="D506" s="329"/>
      <c r="E506" s="327" t="s">
        <v>764</v>
      </c>
      <c r="F506" s="328"/>
      <c r="G506" s="329"/>
      <c r="H506" s="327" t="s">
        <v>753</v>
      </c>
      <c r="I506" s="329"/>
      <c r="J506" s="330">
        <v>2023</v>
      </c>
      <c r="K506" s="331"/>
    </row>
    <row r="507" spans="1:11" ht="15" customHeight="1">
      <c r="A507" s="224">
        <v>500</v>
      </c>
      <c r="B507" s="332" t="s">
        <v>751</v>
      </c>
      <c r="C507" s="333"/>
      <c r="D507" s="334"/>
      <c r="E507" s="332" t="s">
        <v>765</v>
      </c>
      <c r="F507" s="333"/>
      <c r="G507" s="334"/>
      <c r="H507" s="332" t="s">
        <v>753</v>
      </c>
      <c r="I507" s="334"/>
      <c r="J507" s="335">
        <v>2021</v>
      </c>
      <c r="K507" s="336"/>
    </row>
    <row r="508" spans="1:11" ht="15" customHeight="1">
      <c r="A508" s="223">
        <v>501</v>
      </c>
      <c r="B508" s="327" t="s">
        <v>751</v>
      </c>
      <c r="C508" s="328"/>
      <c r="D508" s="329"/>
      <c r="E508" s="327" t="s">
        <v>766</v>
      </c>
      <c r="F508" s="328"/>
      <c r="G508" s="329"/>
      <c r="H508" s="327" t="s">
        <v>753</v>
      </c>
      <c r="I508" s="329"/>
      <c r="J508" s="330">
        <v>2022</v>
      </c>
      <c r="K508" s="331"/>
    </row>
    <row r="509" spans="1:11" ht="15" customHeight="1">
      <c r="A509" s="224">
        <v>502</v>
      </c>
      <c r="B509" s="332" t="s">
        <v>767</v>
      </c>
      <c r="C509" s="333"/>
      <c r="D509" s="334"/>
      <c r="E509" s="332" t="s">
        <v>768</v>
      </c>
      <c r="F509" s="333"/>
      <c r="G509" s="334"/>
      <c r="H509" s="332" t="s">
        <v>769</v>
      </c>
      <c r="I509" s="334"/>
      <c r="J509" s="335">
        <v>2016</v>
      </c>
      <c r="K509" s="336"/>
    </row>
    <row r="510" spans="1:11" ht="15" customHeight="1">
      <c r="A510" s="223">
        <v>503</v>
      </c>
      <c r="B510" s="327" t="s">
        <v>767</v>
      </c>
      <c r="C510" s="328"/>
      <c r="D510" s="329"/>
      <c r="E510" s="327" t="s">
        <v>770</v>
      </c>
      <c r="F510" s="328"/>
      <c r="G510" s="329"/>
      <c r="H510" s="327" t="s">
        <v>769</v>
      </c>
      <c r="I510" s="329"/>
      <c r="J510" s="330">
        <v>2017</v>
      </c>
      <c r="K510" s="331"/>
    </row>
    <row r="511" spans="1:11" ht="15" customHeight="1">
      <c r="A511" s="224">
        <v>504</v>
      </c>
      <c r="B511" s="332" t="s">
        <v>767</v>
      </c>
      <c r="C511" s="333"/>
      <c r="D511" s="334"/>
      <c r="E511" s="332" t="s">
        <v>771</v>
      </c>
      <c r="F511" s="333"/>
      <c r="G511" s="334"/>
      <c r="H511" s="332" t="s">
        <v>769</v>
      </c>
      <c r="I511" s="334"/>
      <c r="J511" s="335">
        <v>2020</v>
      </c>
      <c r="K511" s="336"/>
    </row>
    <row r="512" spans="1:11" ht="15" customHeight="1">
      <c r="A512" s="223">
        <v>505</v>
      </c>
      <c r="B512" s="327" t="s">
        <v>767</v>
      </c>
      <c r="C512" s="328"/>
      <c r="D512" s="329"/>
      <c r="E512" s="327" t="s">
        <v>772</v>
      </c>
      <c r="F512" s="328"/>
      <c r="G512" s="329"/>
      <c r="H512" s="327" t="s">
        <v>769</v>
      </c>
      <c r="I512" s="329"/>
      <c r="J512" s="330">
        <v>2021</v>
      </c>
      <c r="K512" s="331"/>
    </row>
    <row r="513" spans="1:11" ht="15" customHeight="1">
      <c r="A513" s="224">
        <v>506</v>
      </c>
      <c r="B513" s="332" t="s">
        <v>767</v>
      </c>
      <c r="C513" s="333"/>
      <c r="D513" s="334"/>
      <c r="E513" s="332" t="s">
        <v>773</v>
      </c>
      <c r="F513" s="333"/>
      <c r="G513" s="334"/>
      <c r="H513" s="332" t="s">
        <v>769</v>
      </c>
      <c r="I513" s="334"/>
      <c r="J513" s="335">
        <v>2021</v>
      </c>
      <c r="K513" s="336"/>
    </row>
    <row r="514" spans="1:11" ht="15" customHeight="1">
      <c r="A514" s="223">
        <v>507</v>
      </c>
      <c r="B514" s="327" t="s">
        <v>767</v>
      </c>
      <c r="C514" s="328"/>
      <c r="D514" s="329"/>
      <c r="E514" s="327" t="s">
        <v>774</v>
      </c>
      <c r="F514" s="328"/>
      <c r="G514" s="329"/>
      <c r="H514" s="327" t="s">
        <v>769</v>
      </c>
      <c r="I514" s="329"/>
      <c r="J514" s="330">
        <v>2022</v>
      </c>
      <c r="K514" s="331"/>
    </row>
    <row r="515" spans="1:11" ht="15" customHeight="1">
      <c r="A515" s="224">
        <v>508</v>
      </c>
      <c r="B515" s="332" t="s">
        <v>767</v>
      </c>
      <c r="C515" s="333"/>
      <c r="D515" s="334"/>
      <c r="E515" s="332" t="s">
        <v>775</v>
      </c>
      <c r="F515" s="333"/>
      <c r="G515" s="334"/>
      <c r="H515" s="332" t="s">
        <v>769</v>
      </c>
      <c r="I515" s="334"/>
      <c r="J515" s="335">
        <v>2022</v>
      </c>
      <c r="K515" s="336"/>
    </row>
    <row r="516" spans="1:11" ht="15" customHeight="1">
      <c r="A516" s="223">
        <v>509</v>
      </c>
      <c r="B516" s="327" t="s">
        <v>767</v>
      </c>
      <c r="C516" s="328"/>
      <c r="D516" s="329"/>
      <c r="E516" s="327" t="s">
        <v>776</v>
      </c>
      <c r="F516" s="328"/>
      <c r="G516" s="329"/>
      <c r="H516" s="327" t="s">
        <v>769</v>
      </c>
      <c r="I516" s="329"/>
      <c r="J516" s="330">
        <v>2022</v>
      </c>
      <c r="K516" s="331"/>
    </row>
    <row r="517" spans="1:11" ht="15" customHeight="1">
      <c r="A517" s="224">
        <v>510</v>
      </c>
      <c r="B517" s="332" t="s">
        <v>767</v>
      </c>
      <c r="C517" s="333"/>
      <c r="D517" s="334"/>
      <c r="E517" s="332" t="s">
        <v>777</v>
      </c>
      <c r="F517" s="333"/>
      <c r="G517" s="334"/>
      <c r="H517" s="332" t="s">
        <v>769</v>
      </c>
      <c r="I517" s="334"/>
      <c r="J517" s="335">
        <v>2022</v>
      </c>
      <c r="K517" s="336"/>
    </row>
    <row r="518" spans="1:11" ht="15" customHeight="1">
      <c r="A518" s="223">
        <v>511</v>
      </c>
      <c r="B518" s="327" t="s">
        <v>767</v>
      </c>
      <c r="C518" s="328"/>
      <c r="D518" s="329"/>
      <c r="E518" s="327" t="s">
        <v>778</v>
      </c>
      <c r="F518" s="328"/>
      <c r="G518" s="329"/>
      <c r="H518" s="327" t="s">
        <v>769</v>
      </c>
      <c r="I518" s="329"/>
      <c r="J518" s="330">
        <v>2022</v>
      </c>
      <c r="K518" s="331"/>
    </row>
    <row r="519" spans="1:11" ht="15" customHeight="1">
      <c r="A519" s="224">
        <v>512</v>
      </c>
      <c r="B519" s="332" t="s">
        <v>767</v>
      </c>
      <c r="C519" s="333"/>
      <c r="D519" s="334"/>
      <c r="E519" s="332" t="s">
        <v>779</v>
      </c>
      <c r="F519" s="333"/>
      <c r="G519" s="334"/>
      <c r="H519" s="332" t="s">
        <v>769</v>
      </c>
      <c r="I519" s="334"/>
      <c r="J519" s="335">
        <v>2022</v>
      </c>
      <c r="K519" s="336"/>
    </row>
    <row r="520" spans="1:11" ht="15" customHeight="1">
      <c r="A520" s="223">
        <v>513</v>
      </c>
      <c r="B520" s="327" t="s">
        <v>767</v>
      </c>
      <c r="C520" s="328"/>
      <c r="D520" s="329"/>
      <c r="E520" s="327" t="s">
        <v>780</v>
      </c>
      <c r="F520" s="328"/>
      <c r="G520" s="329"/>
      <c r="H520" s="327" t="s">
        <v>769</v>
      </c>
      <c r="I520" s="329"/>
      <c r="J520" s="330">
        <v>2021</v>
      </c>
      <c r="K520" s="331"/>
    </row>
    <row r="521" spans="1:11" ht="15" customHeight="1">
      <c r="A521" s="224">
        <v>514</v>
      </c>
      <c r="B521" s="332" t="s">
        <v>767</v>
      </c>
      <c r="C521" s="333"/>
      <c r="D521" s="334"/>
      <c r="E521" s="332" t="s">
        <v>781</v>
      </c>
      <c r="F521" s="333"/>
      <c r="G521" s="334"/>
      <c r="H521" s="332" t="s">
        <v>769</v>
      </c>
      <c r="I521" s="334"/>
      <c r="J521" s="335">
        <v>2021</v>
      </c>
      <c r="K521" s="336"/>
    </row>
    <row r="522" spans="1:11" ht="15" customHeight="1">
      <c r="A522" s="223">
        <v>515</v>
      </c>
      <c r="B522" s="327" t="s">
        <v>767</v>
      </c>
      <c r="C522" s="328"/>
      <c r="D522" s="329"/>
      <c r="E522" s="327" t="s">
        <v>782</v>
      </c>
      <c r="F522" s="328"/>
      <c r="G522" s="329"/>
      <c r="H522" s="327" t="s">
        <v>769</v>
      </c>
      <c r="I522" s="329"/>
      <c r="J522" s="330">
        <v>2022</v>
      </c>
      <c r="K522" s="331"/>
    </row>
    <row r="523" spans="1:11" ht="15" customHeight="1">
      <c r="A523" s="224">
        <v>516</v>
      </c>
      <c r="B523" s="332" t="s">
        <v>767</v>
      </c>
      <c r="C523" s="333"/>
      <c r="D523" s="334"/>
      <c r="E523" s="332" t="s">
        <v>783</v>
      </c>
      <c r="F523" s="333"/>
      <c r="G523" s="334"/>
      <c r="H523" s="332" t="s">
        <v>769</v>
      </c>
      <c r="I523" s="334"/>
      <c r="J523" s="335">
        <v>2022</v>
      </c>
      <c r="K523" s="336"/>
    </row>
    <row r="524" spans="1:11" ht="15" customHeight="1">
      <c r="A524" s="223">
        <v>517</v>
      </c>
      <c r="B524" s="327" t="s">
        <v>784</v>
      </c>
      <c r="C524" s="328"/>
      <c r="D524" s="329"/>
      <c r="E524" s="327" t="s">
        <v>785</v>
      </c>
      <c r="F524" s="328"/>
      <c r="G524" s="329"/>
      <c r="H524" s="327" t="s">
        <v>786</v>
      </c>
      <c r="I524" s="329"/>
      <c r="J524" s="330">
        <v>2016</v>
      </c>
      <c r="K524" s="331"/>
    </row>
    <row r="525" spans="1:11" ht="15" customHeight="1">
      <c r="A525" s="224">
        <v>518</v>
      </c>
      <c r="B525" s="332" t="s">
        <v>784</v>
      </c>
      <c r="C525" s="333"/>
      <c r="D525" s="334"/>
      <c r="E525" s="332" t="s">
        <v>787</v>
      </c>
      <c r="F525" s="333"/>
      <c r="G525" s="334"/>
      <c r="H525" s="332" t="s">
        <v>788</v>
      </c>
      <c r="I525" s="334"/>
      <c r="J525" s="335">
        <v>2021</v>
      </c>
      <c r="K525" s="336"/>
    </row>
    <row r="526" spans="1:11" ht="15" customHeight="1">
      <c r="A526" s="223">
        <v>519</v>
      </c>
      <c r="B526" s="327" t="s">
        <v>784</v>
      </c>
      <c r="C526" s="328"/>
      <c r="D526" s="329"/>
      <c r="E526" s="327" t="s">
        <v>789</v>
      </c>
      <c r="F526" s="328"/>
      <c r="G526" s="329"/>
      <c r="H526" s="327" t="s">
        <v>786</v>
      </c>
      <c r="I526" s="329"/>
      <c r="J526" s="330">
        <v>2021</v>
      </c>
      <c r="K526" s="331"/>
    </row>
    <row r="527" spans="1:11" ht="15" customHeight="1">
      <c r="A527" s="224">
        <v>520</v>
      </c>
      <c r="B527" s="332" t="s">
        <v>784</v>
      </c>
      <c r="C527" s="333"/>
      <c r="D527" s="334"/>
      <c r="E527" s="332" t="s">
        <v>790</v>
      </c>
      <c r="F527" s="333"/>
      <c r="G527" s="334"/>
      <c r="H527" s="332" t="s">
        <v>786</v>
      </c>
      <c r="I527" s="334"/>
      <c r="J527" s="335">
        <v>2024</v>
      </c>
      <c r="K527" s="336"/>
    </row>
    <row r="528" spans="1:11" ht="15" customHeight="1">
      <c r="A528" s="223">
        <v>521</v>
      </c>
      <c r="B528" s="327" t="s">
        <v>784</v>
      </c>
      <c r="C528" s="328"/>
      <c r="D528" s="329"/>
      <c r="E528" s="327" t="s">
        <v>791</v>
      </c>
      <c r="F528" s="328"/>
      <c r="G528" s="329"/>
      <c r="H528" s="327" t="s">
        <v>786</v>
      </c>
      <c r="I528" s="329"/>
      <c r="J528" s="330">
        <v>2021</v>
      </c>
      <c r="K528" s="331"/>
    </row>
    <row r="529" spans="1:11" ht="15" customHeight="1">
      <c r="A529" s="224">
        <v>522</v>
      </c>
      <c r="B529" s="332" t="s">
        <v>784</v>
      </c>
      <c r="C529" s="333"/>
      <c r="D529" s="334"/>
      <c r="E529" s="332" t="s">
        <v>792</v>
      </c>
      <c r="F529" s="333"/>
      <c r="G529" s="334"/>
      <c r="H529" s="332" t="s">
        <v>786</v>
      </c>
      <c r="I529" s="334"/>
      <c r="J529" s="335">
        <v>2024</v>
      </c>
      <c r="K529" s="336"/>
    </row>
    <row r="530" spans="1:11" ht="15" customHeight="1">
      <c r="A530" s="223">
        <v>523</v>
      </c>
      <c r="B530" s="327" t="s">
        <v>784</v>
      </c>
      <c r="C530" s="328"/>
      <c r="D530" s="329"/>
      <c r="E530" s="327" t="s">
        <v>793</v>
      </c>
      <c r="F530" s="328"/>
      <c r="G530" s="329"/>
      <c r="H530" s="327" t="s">
        <v>786</v>
      </c>
      <c r="I530" s="329"/>
      <c r="J530" s="330">
        <v>2024</v>
      </c>
      <c r="K530" s="331"/>
    </row>
    <row r="531" spans="1:11" ht="15" customHeight="1">
      <c r="A531" s="224">
        <v>524</v>
      </c>
      <c r="B531" s="332" t="s">
        <v>784</v>
      </c>
      <c r="C531" s="333"/>
      <c r="D531" s="334"/>
      <c r="E531" s="332" t="s">
        <v>794</v>
      </c>
      <c r="F531" s="333"/>
      <c r="G531" s="334"/>
      <c r="H531" s="332" t="s">
        <v>786</v>
      </c>
      <c r="I531" s="334"/>
      <c r="J531" s="335">
        <v>2024</v>
      </c>
      <c r="K531" s="336"/>
    </row>
    <row r="532" spans="1:11" ht="15" customHeight="1">
      <c r="A532" s="223">
        <v>525</v>
      </c>
      <c r="B532" s="327" t="s">
        <v>784</v>
      </c>
      <c r="C532" s="328"/>
      <c r="D532" s="329"/>
      <c r="E532" s="327" t="s">
        <v>795</v>
      </c>
      <c r="F532" s="328"/>
      <c r="G532" s="329"/>
      <c r="H532" s="327" t="s">
        <v>786</v>
      </c>
      <c r="I532" s="329"/>
      <c r="J532" s="330">
        <v>2024</v>
      </c>
      <c r="K532" s="331"/>
    </row>
    <row r="533" spans="1:11" ht="15" customHeight="1">
      <c r="A533" s="224">
        <v>526</v>
      </c>
      <c r="B533" s="332" t="s">
        <v>784</v>
      </c>
      <c r="C533" s="333"/>
      <c r="D533" s="334"/>
      <c r="E533" s="332" t="s">
        <v>796</v>
      </c>
      <c r="F533" s="333"/>
      <c r="G533" s="334"/>
      <c r="H533" s="332" t="s">
        <v>786</v>
      </c>
      <c r="I533" s="334"/>
      <c r="J533" s="335">
        <v>2024</v>
      </c>
      <c r="K533" s="336"/>
    </row>
    <row r="534" spans="1:11" ht="15" customHeight="1">
      <c r="A534" s="223">
        <v>527</v>
      </c>
      <c r="B534" s="327" t="s">
        <v>784</v>
      </c>
      <c r="C534" s="328"/>
      <c r="D534" s="329"/>
      <c r="E534" s="327" t="s">
        <v>797</v>
      </c>
      <c r="F534" s="328"/>
      <c r="G534" s="329"/>
      <c r="H534" s="327" t="s">
        <v>786</v>
      </c>
      <c r="I534" s="329"/>
      <c r="J534" s="330">
        <v>2021</v>
      </c>
      <c r="K534" s="331"/>
    </row>
    <row r="535" spans="1:11" ht="15" customHeight="1">
      <c r="A535" s="224">
        <v>528</v>
      </c>
      <c r="B535" s="332" t="s">
        <v>784</v>
      </c>
      <c r="C535" s="333"/>
      <c r="D535" s="334"/>
      <c r="E535" s="332" t="s">
        <v>798</v>
      </c>
      <c r="F535" s="333"/>
      <c r="G535" s="334"/>
      <c r="H535" s="332" t="s">
        <v>786</v>
      </c>
      <c r="I535" s="334"/>
      <c r="J535" s="335">
        <v>2022</v>
      </c>
      <c r="K535" s="336"/>
    </row>
    <row r="536" spans="1:11" ht="15" customHeight="1">
      <c r="A536" s="223">
        <v>529</v>
      </c>
      <c r="B536" s="327" t="s">
        <v>784</v>
      </c>
      <c r="C536" s="328"/>
      <c r="D536" s="329"/>
      <c r="E536" s="327" t="s">
        <v>799</v>
      </c>
      <c r="F536" s="328"/>
      <c r="G536" s="329"/>
      <c r="H536" s="327" t="s">
        <v>788</v>
      </c>
      <c r="I536" s="329"/>
      <c r="J536" s="330">
        <v>2024</v>
      </c>
      <c r="K536" s="331"/>
    </row>
    <row r="537" spans="1:11" ht="15" customHeight="1">
      <c r="A537" s="224">
        <v>530</v>
      </c>
      <c r="B537" s="332" t="s">
        <v>784</v>
      </c>
      <c r="C537" s="333"/>
      <c r="D537" s="334"/>
      <c r="E537" s="332" t="s">
        <v>800</v>
      </c>
      <c r="F537" s="333"/>
      <c r="G537" s="334"/>
      <c r="H537" s="332" t="s">
        <v>788</v>
      </c>
      <c r="I537" s="334"/>
      <c r="J537" s="335">
        <v>2024</v>
      </c>
      <c r="K537" s="336"/>
    </row>
    <row r="538" spans="1:11" ht="15" customHeight="1">
      <c r="A538" s="223">
        <v>531</v>
      </c>
      <c r="B538" s="327" t="s">
        <v>784</v>
      </c>
      <c r="C538" s="328"/>
      <c r="D538" s="329"/>
      <c r="E538" s="327" t="s">
        <v>801</v>
      </c>
      <c r="F538" s="328"/>
      <c r="G538" s="329"/>
      <c r="H538" s="327" t="s">
        <v>788</v>
      </c>
      <c r="I538" s="329"/>
      <c r="J538" s="330">
        <v>2024</v>
      </c>
      <c r="K538" s="331"/>
    </row>
    <row r="539" spans="1:11" ht="15" customHeight="1">
      <c r="A539" s="224">
        <v>532</v>
      </c>
      <c r="B539" s="332" t="s">
        <v>784</v>
      </c>
      <c r="C539" s="333"/>
      <c r="D539" s="334"/>
      <c r="E539" s="332" t="s">
        <v>802</v>
      </c>
      <c r="F539" s="333"/>
      <c r="G539" s="334"/>
      <c r="H539" s="332" t="s">
        <v>788</v>
      </c>
      <c r="I539" s="334"/>
      <c r="J539" s="335">
        <v>2024</v>
      </c>
      <c r="K539" s="336"/>
    </row>
    <row r="540" spans="1:11" ht="15" customHeight="1">
      <c r="A540" s="223">
        <v>533</v>
      </c>
      <c r="B540" s="327" t="s">
        <v>784</v>
      </c>
      <c r="C540" s="328"/>
      <c r="D540" s="329"/>
      <c r="E540" s="327" t="s">
        <v>803</v>
      </c>
      <c r="F540" s="328"/>
      <c r="G540" s="329"/>
      <c r="H540" s="327" t="s">
        <v>788</v>
      </c>
      <c r="I540" s="329"/>
      <c r="J540" s="330">
        <v>2022</v>
      </c>
      <c r="K540" s="331"/>
    </row>
    <row r="541" spans="1:11" ht="15" customHeight="1">
      <c r="A541" s="224">
        <v>534</v>
      </c>
      <c r="B541" s="332" t="s">
        <v>804</v>
      </c>
      <c r="C541" s="333"/>
      <c r="D541" s="334"/>
      <c r="E541" s="332" t="s">
        <v>805</v>
      </c>
      <c r="F541" s="333"/>
      <c r="G541" s="334"/>
      <c r="H541" s="332" t="s">
        <v>806</v>
      </c>
      <c r="I541" s="334"/>
      <c r="J541" s="335">
        <v>2016</v>
      </c>
      <c r="K541" s="336"/>
    </row>
    <row r="542" spans="1:11" ht="15" customHeight="1">
      <c r="A542" s="223">
        <v>535</v>
      </c>
      <c r="B542" s="327" t="s">
        <v>804</v>
      </c>
      <c r="C542" s="328"/>
      <c r="D542" s="329"/>
      <c r="E542" s="327" t="s">
        <v>807</v>
      </c>
      <c r="F542" s="328"/>
      <c r="G542" s="329"/>
      <c r="H542" s="327" t="s">
        <v>806</v>
      </c>
      <c r="I542" s="329"/>
      <c r="J542" s="330">
        <v>2017</v>
      </c>
      <c r="K542" s="331"/>
    </row>
    <row r="543" spans="1:11" ht="15" customHeight="1">
      <c r="A543" s="224">
        <v>536</v>
      </c>
      <c r="B543" s="332" t="s">
        <v>804</v>
      </c>
      <c r="C543" s="333"/>
      <c r="D543" s="334"/>
      <c r="E543" s="332" t="s">
        <v>808</v>
      </c>
      <c r="F543" s="333"/>
      <c r="G543" s="334"/>
      <c r="H543" s="332" t="s">
        <v>806</v>
      </c>
      <c r="I543" s="334"/>
      <c r="J543" s="335">
        <v>2017</v>
      </c>
      <c r="K543" s="336"/>
    </row>
    <row r="544" spans="1:11" ht="15" customHeight="1">
      <c r="A544" s="223">
        <v>537</v>
      </c>
      <c r="B544" s="327" t="s">
        <v>804</v>
      </c>
      <c r="C544" s="328"/>
      <c r="D544" s="329"/>
      <c r="E544" s="327" t="s">
        <v>809</v>
      </c>
      <c r="F544" s="328"/>
      <c r="G544" s="329"/>
      <c r="H544" s="327" t="s">
        <v>806</v>
      </c>
      <c r="I544" s="329"/>
      <c r="J544" s="330">
        <v>2017</v>
      </c>
      <c r="K544" s="331"/>
    </row>
    <row r="545" spans="1:11" ht="15" customHeight="1">
      <c r="A545" s="224">
        <v>538</v>
      </c>
      <c r="B545" s="332" t="s">
        <v>804</v>
      </c>
      <c r="C545" s="333"/>
      <c r="D545" s="334"/>
      <c r="E545" s="332" t="s">
        <v>810</v>
      </c>
      <c r="F545" s="333"/>
      <c r="G545" s="334"/>
      <c r="H545" s="332" t="s">
        <v>806</v>
      </c>
      <c r="I545" s="334"/>
      <c r="J545" s="335">
        <v>2021</v>
      </c>
      <c r="K545" s="336"/>
    </row>
    <row r="546" spans="1:11" ht="15" customHeight="1">
      <c r="A546" s="223">
        <v>539</v>
      </c>
      <c r="B546" s="327" t="s">
        <v>804</v>
      </c>
      <c r="C546" s="328"/>
      <c r="D546" s="329"/>
      <c r="E546" s="327" t="s">
        <v>811</v>
      </c>
      <c r="F546" s="328"/>
      <c r="G546" s="329"/>
      <c r="H546" s="327" t="s">
        <v>806</v>
      </c>
      <c r="I546" s="329"/>
      <c r="J546" s="330">
        <v>2021</v>
      </c>
      <c r="K546" s="331"/>
    </row>
    <row r="547" spans="1:11" ht="15" customHeight="1">
      <c r="A547" s="224">
        <v>540</v>
      </c>
      <c r="B547" s="332" t="s">
        <v>804</v>
      </c>
      <c r="C547" s="333"/>
      <c r="D547" s="334"/>
      <c r="E547" s="332" t="s">
        <v>812</v>
      </c>
      <c r="F547" s="333"/>
      <c r="G547" s="334"/>
      <c r="H547" s="332" t="s">
        <v>806</v>
      </c>
      <c r="I547" s="334"/>
      <c r="J547" s="335">
        <v>2022</v>
      </c>
      <c r="K547" s="336"/>
    </row>
    <row r="548" spans="1:11" ht="15" customHeight="1">
      <c r="A548" s="223">
        <v>541</v>
      </c>
      <c r="B548" s="327" t="s">
        <v>804</v>
      </c>
      <c r="C548" s="328"/>
      <c r="D548" s="329"/>
      <c r="E548" s="327" t="s">
        <v>813</v>
      </c>
      <c r="F548" s="328"/>
      <c r="G548" s="329"/>
      <c r="H548" s="327" t="s">
        <v>806</v>
      </c>
      <c r="I548" s="329"/>
      <c r="J548" s="330">
        <v>2021</v>
      </c>
      <c r="K548" s="331"/>
    </row>
    <row r="549" spans="1:11" ht="15" customHeight="1">
      <c r="A549" s="224">
        <v>542</v>
      </c>
      <c r="B549" s="332" t="s">
        <v>804</v>
      </c>
      <c r="C549" s="333"/>
      <c r="D549" s="334"/>
      <c r="E549" s="332" t="s">
        <v>814</v>
      </c>
      <c r="F549" s="333"/>
      <c r="G549" s="334"/>
      <c r="H549" s="332" t="s">
        <v>806</v>
      </c>
      <c r="I549" s="334"/>
      <c r="J549" s="335">
        <v>2021</v>
      </c>
      <c r="K549" s="336"/>
    </row>
    <row r="550" spans="1:11" ht="15" customHeight="1">
      <c r="A550" s="223">
        <v>543</v>
      </c>
      <c r="B550" s="327" t="s">
        <v>804</v>
      </c>
      <c r="C550" s="328"/>
      <c r="D550" s="329"/>
      <c r="E550" s="327" t="s">
        <v>815</v>
      </c>
      <c r="F550" s="328"/>
      <c r="G550" s="329"/>
      <c r="H550" s="327" t="s">
        <v>806</v>
      </c>
      <c r="I550" s="329"/>
      <c r="J550" s="330">
        <v>2021</v>
      </c>
      <c r="K550" s="331"/>
    </row>
    <row r="551" spans="1:11" ht="15" customHeight="1">
      <c r="A551" s="224">
        <v>544</v>
      </c>
      <c r="B551" s="332" t="s">
        <v>804</v>
      </c>
      <c r="C551" s="333"/>
      <c r="D551" s="334"/>
      <c r="E551" s="332" t="s">
        <v>816</v>
      </c>
      <c r="F551" s="333"/>
      <c r="G551" s="334"/>
      <c r="H551" s="332" t="s">
        <v>806</v>
      </c>
      <c r="I551" s="334"/>
      <c r="J551" s="335">
        <v>2021</v>
      </c>
      <c r="K551" s="336"/>
    </row>
    <row r="552" spans="1:11" ht="15" customHeight="1">
      <c r="A552" s="223">
        <v>545</v>
      </c>
      <c r="B552" s="327" t="s">
        <v>804</v>
      </c>
      <c r="C552" s="328"/>
      <c r="D552" s="329"/>
      <c r="E552" s="327" t="s">
        <v>817</v>
      </c>
      <c r="F552" s="328"/>
      <c r="G552" s="329"/>
      <c r="H552" s="327" t="s">
        <v>806</v>
      </c>
      <c r="I552" s="329"/>
      <c r="J552" s="330">
        <v>2022</v>
      </c>
      <c r="K552" s="331"/>
    </row>
    <row r="553" spans="1:11" ht="15" customHeight="1">
      <c r="A553" s="224">
        <v>546</v>
      </c>
      <c r="B553" s="332" t="s">
        <v>804</v>
      </c>
      <c r="C553" s="333"/>
      <c r="D553" s="334"/>
      <c r="E553" s="332" t="s">
        <v>818</v>
      </c>
      <c r="F553" s="333"/>
      <c r="G553" s="334"/>
      <c r="H553" s="332" t="s">
        <v>806</v>
      </c>
      <c r="I553" s="334"/>
      <c r="J553" s="335">
        <v>2021</v>
      </c>
      <c r="K553" s="336"/>
    </row>
    <row r="554" spans="1:11" ht="15" customHeight="1">
      <c r="A554" s="223">
        <v>547</v>
      </c>
      <c r="B554" s="327" t="s">
        <v>804</v>
      </c>
      <c r="C554" s="328"/>
      <c r="D554" s="329"/>
      <c r="E554" s="327" t="s">
        <v>819</v>
      </c>
      <c r="F554" s="328"/>
      <c r="G554" s="329"/>
      <c r="H554" s="327" t="s">
        <v>806</v>
      </c>
      <c r="I554" s="329"/>
      <c r="J554" s="330">
        <v>2021</v>
      </c>
      <c r="K554" s="331"/>
    </row>
    <row r="555" spans="1:11" ht="15" customHeight="1">
      <c r="A555" s="224">
        <v>548</v>
      </c>
      <c r="B555" s="332" t="s">
        <v>804</v>
      </c>
      <c r="C555" s="333"/>
      <c r="D555" s="334"/>
      <c r="E555" s="332" t="s">
        <v>820</v>
      </c>
      <c r="F555" s="333"/>
      <c r="G555" s="334"/>
      <c r="H555" s="332" t="s">
        <v>806</v>
      </c>
      <c r="I555" s="334"/>
      <c r="J555" s="335">
        <v>2022</v>
      </c>
      <c r="K555" s="336"/>
    </row>
    <row r="556" spans="1:11" ht="15" customHeight="1">
      <c r="A556" s="223">
        <v>549</v>
      </c>
      <c r="B556" s="327" t="s">
        <v>580</v>
      </c>
      <c r="C556" s="328"/>
      <c r="D556" s="329"/>
      <c r="E556" s="327" t="s">
        <v>821</v>
      </c>
      <c r="F556" s="328"/>
      <c r="G556" s="329"/>
      <c r="H556" s="327" t="s">
        <v>822</v>
      </c>
      <c r="I556" s="329"/>
      <c r="J556" s="330">
        <v>2024</v>
      </c>
      <c r="K556" s="331"/>
    </row>
    <row r="557" spans="1:11" ht="15" customHeight="1">
      <c r="A557" s="224">
        <v>550</v>
      </c>
      <c r="B557" s="332" t="s">
        <v>580</v>
      </c>
      <c r="C557" s="333"/>
      <c r="D557" s="334"/>
      <c r="E557" s="332" t="s">
        <v>823</v>
      </c>
      <c r="F557" s="333"/>
      <c r="G557" s="334"/>
      <c r="H557" s="332" t="s">
        <v>824</v>
      </c>
      <c r="I557" s="334"/>
      <c r="J557" s="335">
        <v>2024</v>
      </c>
      <c r="K557" s="336"/>
    </row>
    <row r="558" spans="1:11" ht="15" customHeight="1">
      <c r="A558" s="223">
        <v>551</v>
      </c>
      <c r="B558" s="327" t="s">
        <v>580</v>
      </c>
      <c r="C558" s="328"/>
      <c r="D558" s="329"/>
      <c r="E558" s="327" t="s">
        <v>825</v>
      </c>
      <c r="F558" s="328"/>
      <c r="G558" s="329"/>
      <c r="H558" s="327" t="s">
        <v>826</v>
      </c>
      <c r="I558" s="329"/>
      <c r="J558" s="330">
        <v>2024</v>
      </c>
      <c r="K558" s="331"/>
    </row>
    <row r="559" spans="1:11" ht="15" customHeight="1">
      <c r="A559" s="224">
        <v>552</v>
      </c>
      <c r="B559" s="332" t="s">
        <v>580</v>
      </c>
      <c r="C559" s="333"/>
      <c r="D559" s="334"/>
      <c r="E559" s="332" t="s">
        <v>827</v>
      </c>
      <c r="F559" s="333"/>
      <c r="G559" s="334"/>
      <c r="H559" s="332" t="s">
        <v>828</v>
      </c>
      <c r="I559" s="334"/>
      <c r="J559" s="335">
        <v>2017</v>
      </c>
      <c r="K559" s="336"/>
    </row>
  </sheetData>
  <autoFilter ref="A7:K559" xr:uid="{C2E112E5-CF46-41D3-A340-8DBBD484F0AD}">
    <filterColumn colId="1" showButton="0"/>
    <filterColumn colId="2" showButton="0"/>
    <filterColumn colId="4" showButton="0"/>
    <filterColumn colId="5" showButton="0"/>
    <filterColumn colId="7" showButton="0"/>
    <filterColumn colId="9" showButton="0"/>
  </autoFilter>
  <mergeCells count="2212">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7:D7"/>
    <mergeCell ref="E7:G7"/>
    <mergeCell ref="H7:I7"/>
    <mergeCell ref="J7:K7"/>
    <mergeCell ref="B8:D8"/>
    <mergeCell ref="E8:G8"/>
    <mergeCell ref="H8:I8"/>
    <mergeCell ref="J8:K8"/>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workbookViewId="0">
      <selection activeCell="E1" sqref="E1"/>
    </sheetView>
  </sheetViews>
  <sheetFormatPr defaultColWidth="8.83203125" defaultRowHeight="14"/>
  <cols>
    <col min="2" max="2" width="20.1640625" customWidth="1"/>
    <col min="3" max="5" width="22.75" customWidth="1"/>
    <col min="6" max="6" width="20" hidden="1" customWidth="1"/>
  </cols>
  <sheetData>
    <row r="1" spans="1:6">
      <c r="A1" s="12" t="s">
        <v>829</v>
      </c>
      <c r="B1" s="9"/>
      <c r="C1" s="9"/>
      <c r="D1" s="9" t="s">
        <v>830</v>
      </c>
      <c r="E1" s="75" t="s">
        <v>52</v>
      </c>
      <c r="F1" s="75"/>
    </row>
    <row r="2" spans="1:6" ht="4" customHeight="1">
      <c r="A2" s="58"/>
      <c r="B2" s="59"/>
      <c r="C2" s="60"/>
      <c r="D2" s="60"/>
      <c r="E2" s="60"/>
      <c r="F2" s="60"/>
    </row>
    <row r="3" spans="1:6">
      <c r="A3" s="7"/>
      <c r="B3" s="7"/>
      <c r="C3" s="8"/>
      <c r="D3" s="8"/>
      <c r="E3" s="8"/>
      <c r="F3" s="8"/>
    </row>
    <row r="4" spans="1:6" ht="45" customHeight="1">
      <c r="A4" s="337" t="s">
        <v>31</v>
      </c>
      <c r="B4" s="337"/>
      <c r="C4" s="337"/>
      <c r="D4" s="337"/>
      <c r="E4" s="337"/>
      <c r="F4" s="202"/>
    </row>
    <row r="5" spans="1:6" ht="17.5">
      <c r="A5" s="13"/>
      <c r="B5" s="7"/>
      <c r="C5" s="8"/>
      <c r="D5" s="8"/>
      <c r="E5" s="8"/>
      <c r="F5" s="8"/>
    </row>
    <row r="6" spans="1:6">
      <c r="A6" s="71" t="s">
        <v>831</v>
      </c>
      <c r="B6" s="8"/>
      <c r="C6" s="8"/>
      <c r="D6" s="8"/>
      <c r="E6" s="8"/>
      <c r="F6" s="8"/>
    </row>
    <row r="7" spans="1:6" ht="14.15" customHeight="1">
      <c r="A7" s="288"/>
      <c r="B7" s="347"/>
      <c r="C7" s="338" t="s">
        <v>832</v>
      </c>
      <c r="D7" s="338" t="s">
        <v>833</v>
      </c>
      <c r="E7" s="338" t="s">
        <v>834</v>
      </c>
      <c r="F7" s="338" t="s">
        <v>835</v>
      </c>
    </row>
    <row r="8" spans="1:6" ht="14.15" customHeight="1">
      <c r="A8" s="290"/>
      <c r="B8" s="348"/>
      <c r="C8" s="267"/>
      <c r="D8" s="267"/>
      <c r="E8" s="267"/>
      <c r="F8" s="267"/>
    </row>
    <row r="9" spans="1:6" ht="14.5">
      <c r="A9" s="349" t="s">
        <v>836</v>
      </c>
      <c r="B9" s="293"/>
      <c r="C9" s="156"/>
      <c r="D9" s="156"/>
      <c r="E9" s="156"/>
      <c r="F9" s="156"/>
    </row>
    <row r="10" spans="1:6" ht="14.5">
      <c r="A10" s="343" t="s">
        <v>837</v>
      </c>
      <c r="B10" s="344"/>
      <c r="C10" s="151">
        <v>57051014</v>
      </c>
      <c r="D10" s="151">
        <v>58352038</v>
      </c>
      <c r="E10" s="151">
        <v>58015567</v>
      </c>
      <c r="F10" s="151"/>
    </row>
    <row r="11" spans="1:6" ht="14.5">
      <c r="A11" s="345" t="s">
        <v>838</v>
      </c>
      <c r="B11" s="346"/>
      <c r="C11" s="152">
        <v>32839929024900</v>
      </c>
      <c r="D11" s="233">
        <v>38943594089340</v>
      </c>
      <c r="E11" s="233">
        <v>32591523159106</v>
      </c>
      <c r="F11" s="156"/>
    </row>
    <row r="12" spans="1:6" ht="14.5">
      <c r="A12" s="339" t="s">
        <v>839</v>
      </c>
      <c r="B12" s="340"/>
      <c r="C12" s="153"/>
      <c r="D12" s="153"/>
      <c r="E12" s="153"/>
      <c r="F12" s="151"/>
    </row>
    <row r="13" spans="1:6" ht="14.5">
      <c r="A13" s="345" t="s">
        <v>837</v>
      </c>
      <c r="B13" s="346"/>
      <c r="C13" s="154">
        <v>697012</v>
      </c>
      <c r="D13" s="232">
        <v>1024535</v>
      </c>
      <c r="E13" s="232">
        <v>1308214</v>
      </c>
      <c r="F13" s="156"/>
    </row>
    <row r="14" spans="1:6" ht="14.5">
      <c r="A14" s="341" t="s">
        <v>838</v>
      </c>
      <c r="B14" s="342"/>
      <c r="C14" s="155">
        <v>4220074913476</v>
      </c>
      <c r="D14" s="155">
        <v>7389036885425</v>
      </c>
      <c r="E14" s="155">
        <v>8085930869302</v>
      </c>
      <c r="F14" s="151"/>
    </row>
  </sheetData>
  <mergeCells count="12">
    <mergeCell ref="A14:B14"/>
    <mergeCell ref="A10:B10"/>
    <mergeCell ref="A11:B11"/>
    <mergeCell ref="A7:B8"/>
    <mergeCell ref="C7:C8"/>
    <mergeCell ref="A9:B9"/>
    <mergeCell ref="A13:B13"/>
    <mergeCell ref="A4:E4"/>
    <mergeCell ref="D7:D8"/>
    <mergeCell ref="E7:E8"/>
    <mergeCell ref="F7:F8"/>
    <mergeCell ref="A12:B12"/>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zoomScale="78" workbookViewId="0"/>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2.1640625" bestFit="1" customWidth="1"/>
  </cols>
  <sheetData>
    <row r="1" spans="1:12">
      <c r="A1" s="12" t="s">
        <v>840</v>
      </c>
      <c r="B1" s="7"/>
      <c r="C1" s="7"/>
      <c r="D1" s="7"/>
      <c r="E1" s="8"/>
      <c r="F1" s="8"/>
      <c r="G1" s="8"/>
      <c r="H1" s="8"/>
      <c r="I1" s="8"/>
      <c r="J1" s="8"/>
      <c r="K1" s="9" t="s">
        <v>51</v>
      </c>
      <c r="L1" s="75" t="s">
        <v>52</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
      <c r="A4" s="11" t="s">
        <v>35</v>
      </c>
      <c r="B4" s="7"/>
      <c r="C4" s="7"/>
      <c r="D4" s="7"/>
      <c r="E4" s="8"/>
      <c r="F4" s="8"/>
      <c r="G4" s="8"/>
      <c r="H4" s="8"/>
      <c r="I4" s="8"/>
      <c r="J4" s="8"/>
      <c r="K4" s="8"/>
      <c r="L4" s="8"/>
    </row>
    <row r="5" spans="1:12" ht="17.5">
      <c r="A5" s="13"/>
      <c r="B5" s="7"/>
      <c r="C5" s="7"/>
      <c r="D5" s="7"/>
      <c r="E5" s="8"/>
      <c r="F5" s="8"/>
      <c r="G5" s="8"/>
      <c r="H5" s="8"/>
      <c r="I5" s="8"/>
      <c r="J5" s="8"/>
      <c r="K5" s="8"/>
      <c r="L5" s="8"/>
    </row>
    <row r="6" spans="1:12">
      <c r="A6" s="7" t="s">
        <v>107</v>
      </c>
      <c r="B6" s="7"/>
      <c r="C6" s="7"/>
      <c r="D6" s="7"/>
      <c r="E6" s="8"/>
      <c r="F6" s="8"/>
      <c r="G6" s="8"/>
      <c r="H6" s="8"/>
      <c r="I6" s="8"/>
      <c r="J6" s="8"/>
      <c r="K6" s="8"/>
      <c r="L6" s="8"/>
    </row>
    <row r="7" spans="1:12" ht="14.5">
      <c r="A7" s="267" t="s">
        <v>54</v>
      </c>
      <c r="B7" s="267" t="s">
        <v>108</v>
      </c>
      <c r="C7" s="267" t="s">
        <v>841</v>
      </c>
      <c r="D7" s="267"/>
      <c r="E7" s="267"/>
      <c r="F7" s="267"/>
      <c r="G7" s="267"/>
      <c r="H7" s="267"/>
      <c r="I7" s="267"/>
      <c r="J7" s="267"/>
      <c r="K7" s="267"/>
      <c r="L7" s="267" t="s">
        <v>842</v>
      </c>
    </row>
    <row r="8" spans="1:12" ht="14.5">
      <c r="A8" s="267"/>
      <c r="B8" s="267"/>
      <c r="C8" s="267" t="s">
        <v>843</v>
      </c>
      <c r="D8" s="267"/>
      <c r="E8" s="267"/>
      <c r="F8" s="267" t="s">
        <v>844</v>
      </c>
      <c r="G8" s="267"/>
      <c r="H8" s="267"/>
      <c r="I8" s="267" t="s">
        <v>845</v>
      </c>
      <c r="J8" s="267"/>
      <c r="K8" s="267"/>
      <c r="L8" s="267"/>
    </row>
    <row r="9" spans="1:12" ht="14.5">
      <c r="A9" s="267"/>
      <c r="B9" s="267"/>
      <c r="C9" s="15" t="s">
        <v>846</v>
      </c>
      <c r="D9" s="15" t="s">
        <v>847</v>
      </c>
      <c r="E9" s="15" t="s">
        <v>848</v>
      </c>
      <c r="F9" s="15" t="s">
        <v>846</v>
      </c>
      <c r="G9" s="15" t="s">
        <v>847</v>
      </c>
      <c r="H9" s="15" t="s">
        <v>848</v>
      </c>
      <c r="I9" s="15" t="s">
        <v>846</v>
      </c>
      <c r="J9" s="15" t="s">
        <v>847</v>
      </c>
      <c r="K9" s="15" t="s">
        <v>848</v>
      </c>
      <c r="L9" s="267"/>
    </row>
    <row r="10" spans="1:12" ht="14.5">
      <c r="A10" s="1">
        <v>1</v>
      </c>
      <c r="B10" s="2" t="s">
        <v>68</v>
      </c>
      <c r="C10" s="225">
        <v>275</v>
      </c>
      <c r="D10" s="225">
        <v>3</v>
      </c>
      <c r="E10" s="225">
        <f>C10+D10</f>
        <v>278</v>
      </c>
      <c r="F10" s="225">
        <v>1658</v>
      </c>
      <c r="G10" s="225">
        <v>1</v>
      </c>
      <c r="H10" s="225">
        <f>F10+G10</f>
        <v>1659</v>
      </c>
      <c r="I10" s="225">
        <v>233</v>
      </c>
      <c r="J10" s="225">
        <v>2</v>
      </c>
      <c r="K10" s="225">
        <f>I10+J10</f>
        <v>235</v>
      </c>
      <c r="L10" s="225">
        <f>SUM(E10,H10,K10)</f>
        <v>2172</v>
      </c>
    </row>
    <row r="11" spans="1:12" ht="14.5">
      <c r="A11" s="3">
        <v>2</v>
      </c>
      <c r="B11" s="4" t="s">
        <v>69</v>
      </c>
      <c r="C11" s="226">
        <v>825</v>
      </c>
      <c r="D11" s="226">
        <v>23</v>
      </c>
      <c r="E11" s="226">
        <f t="shared" ref="E11:E44" si="0">C11+D11</f>
        <v>848</v>
      </c>
      <c r="F11" s="226">
        <v>4249</v>
      </c>
      <c r="G11" s="226">
        <v>1</v>
      </c>
      <c r="H11" s="226">
        <f t="shared" ref="H11:H44" si="1">F11+G11</f>
        <v>4250</v>
      </c>
      <c r="I11" s="226">
        <v>452</v>
      </c>
      <c r="J11" s="226">
        <v>0</v>
      </c>
      <c r="K11" s="226">
        <f t="shared" ref="K11:K44" si="2">I11+J11</f>
        <v>452</v>
      </c>
      <c r="L11" s="226">
        <f t="shared" ref="L11:L44" si="3">SUM(E11,H11,K11)</f>
        <v>5550</v>
      </c>
    </row>
    <row r="12" spans="1:12" ht="14.5">
      <c r="A12" s="1">
        <v>3</v>
      </c>
      <c r="B12" s="2" t="s">
        <v>70</v>
      </c>
      <c r="C12" s="225">
        <v>2746</v>
      </c>
      <c r="D12" s="225">
        <v>32</v>
      </c>
      <c r="E12" s="225">
        <f t="shared" si="0"/>
        <v>2778</v>
      </c>
      <c r="F12" s="225">
        <v>18198</v>
      </c>
      <c r="G12" s="225">
        <v>2</v>
      </c>
      <c r="H12" s="225">
        <f t="shared" si="1"/>
        <v>18200</v>
      </c>
      <c r="I12" s="225">
        <v>2128</v>
      </c>
      <c r="J12" s="225">
        <v>18</v>
      </c>
      <c r="K12" s="225">
        <f t="shared" si="2"/>
        <v>2146</v>
      </c>
      <c r="L12" s="225">
        <f t="shared" si="3"/>
        <v>23124</v>
      </c>
    </row>
    <row r="13" spans="1:12" ht="14.5">
      <c r="A13" s="3">
        <v>4</v>
      </c>
      <c r="B13" s="4" t="s">
        <v>71</v>
      </c>
      <c r="C13" s="226">
        <v>150</v>
      </c>
      <c r="D13" s="226">
        <v>19</v>
      </c>
      <c r="E13" s="226">
        <f t="shared" si="0"/>
        <v>169</v>
      </c>
      <c r="F13" s="226">
        <v>1298</v>
      </c>
      <c r="G13" s="226">
        <v>0</v>
      </c>
      <c r="H13" s="226">
        <f t="shared" si="1"/>
        <v>1298</v>
      </c>
      <c r="I13" s="226">
        <v>309</v>
      </c>
      <c r="J13" s="226">
        <v>1</v>
      </c>
      <c r="K13" s="226">
        <f t="shared" si="2"/>
        <v>310</v>
      </c>
      <c r="L13" s="226">
        <f t="shared" si="3"/>
        <v>1777</v>
      </c>
    </row>
    <row r="14" spans="1:12" ht="14.5">
      <c r="A14" s="1">
        <v>5</v>
      </c>
      <c r="B14" s="2" t="s">
        <v>72</v>
      </c>
      <c r="C14" s="225">
        <v>918</v>
      </c>
      <c r="D14" s="225">
        <v>146</v>
      </c>
      <c r="E14" s="225">
        <f t="shared" si="0"/>
        <v>1064</v>
      </c>
      <c r="F14" s="225">
        <v>5630</v>
      </c>
      <c r="G14" s="225">
        <v>2</v>
      </c>
      <c r="H14" s="225">
        <f t="shared" si="1"/>
        <v>5632</v>
      </c>
      <c r="I14" s="225">
        <v>689</v>
      </c>
      <c r="J14" s="225">
        <v>8</v>
      </c>
      <c r="K14" s="225">
        <f t="shared" si="2"/>
        <v>697</v>
      </c>
      <c r="L14" s="225">
        <f t="shared" si="3"/>
        <v>7393</v>
      </c>
    </row>
    <row r="15" spans="1:12" ht="14.5">
      <c r="A15" s="3">
        <v>6</v>
      </c>
      <c r="B15" s="4" t="s">
        <v>73</v>
      </c>
      <c r="C15" s="226">
        <v>5494</v>
      </c>
      <c r="D15" s="226">
        <v>137</v>
      </c>
      <c r="E15" s="226">
        <f t="shared" si="0"/>
        <v>5631</v>
      </c>
      <c r="F15" s="226">
        <v>37553</v>
      </c>
      <c r="G15" s="226">
        <v>2</v>
      </c>
      <c r="H15" s="226">
        <f t="shared" si="1"/>
        <v>37555</v>
      </c>
      <c r="I15" s="226">
        <v>4697</v>
      </c>
      <c r="J15" s="226">
        <v>89</v>
      </c>
      <c r="K15" s="226">
        <f t="shared" si="2"/>
        <v>4786</v>
      </c>
      <c r="L15" s="226">
        <f t="shared" si="3"/>
        <v>47972</v>
      </c>
    </row>
    <row r="16" spans="1:12" ht="14.5">
      <c r="A16" s="1">
        <v>7</v>
      </c>
      <c r="B16" s="2" t="s">
        <v>74</v>
      </c>
      <c r="C16" s="225">
        <v>118</v>
      </c>
      <c r="D16" s="225">
        <v>29</v>
      </c>
      <c r="E16" s="225">
        <f t="shared" si="0"/>
        <v>147</v>
      </c>
      <c r="F16" s="225">
        <v>740</v>
      </c>
      <c r="G16" s="225">
        <v>0</v>
      </c>
      <c r="H16" s="225">
        <f t="shared" si="1"/>
        <v>740</v>
      </c>
      <c r="I16" s="225">
        <v>80</v>
      </c>
      <c r="J16" s="225">
        <v>16</v>
      </c>
      <c r="K16" s="225">
        <f t="shared" si="2"/>
        <v>96</v>
      </c>
      <c r="L16" s="225">
        <f t="shared" si="3"/>
        <v>983</v>
      </c>
    </row>
    <row r="17" spans="1:12" ht="14.5">
      <c r="A17" s="3">
        <v>8</v>
      </c>
      <c r="B17" s="4" t="s">
        <v>75</v>
      </c>
      <c r="C17" s="226">
        <v>308</v>
      </c>
      <c r="D17" s="226">
        <v>66</v>
      </c>
      <c r="E17" s="226">
        <f t="shared" si="0"/>
        <v>374</v>
      </c>
      <c r="F17" s="226">
        <v>2266</v>
      </c>
      <c r="G17" s="226">
        <v>0</v>
      </c>
      <c r="H17" s="226">
        <f t="shared" si="1"/>
        <v>2266</v>
      </c>
      <c r="I17" s="226">
        <v>173</v>
      </c>
      <c r="J17" s="226">
        <v>1</v>
      </c>
      <c r="K17" s="226">
        <f t="shared" si="2"/>
        <v>174</v>
      </c>
      <c r="L17" s="226">
        <f t="shared" si="3"/>
        <v>2814</v>
      </c>
    </row>
    <row r="18" spans="1:12" ht="14.5">
      <c r="A18" s="1">
        <v>9</v>
      </c>
      <c r="B18" s="2" t="s">
        <v>76</v>
      </c>
      <c r="C18" s="225">
        <v>8314</v>
      </c>
      <c r="D18" s="225">
        <v>235</v>
      </c>
      <c r="E18" s="225">
        <f t="shared" si="0"/>
        <v>8549</v>
      </c>
      <c r="F18" s="225">
        <v>54306</v>
      </c>
      <c r="G18" s="225">
        <v>8</v>
      </c>
      <c r="H18" s="225">
        <f t="shared" si="1"/>
        <v>54314</v>
      </c>
      <c r="I18" s="225">
        <v>5714</v>
      </c>
      <c r="J18" s="225">
        <v>80</v>
      </c>
      <c r="K18" s="225">
        <f t="shared" si="2"/>
        <v>5794</v>
      </c>
      <c r="L18" s="225">
        <f t="shared" si="3"/>
        <v>68657</v>
      </c>
    </row>
    <row r="19" spans="1:12" ht="14.5">
      <c r="A19" s="3">
        <v>10</v>
      </c>
      <c r="B19" s="4" t="s">
        <v>77</v>
      </c>
      <c r="C19" s="226">
        <v>3853</v>
      </c>
      <c r="D19" s="226">
        <v>334</v>
      </c>
      <c r="E19" s="226">
        <f t="shared" si="0"/>
        <v>4187</v>
      </c>
      <c r="F19" s="226">
        <v>23935</v>
      </c>
      <c r="G19" s="226">
        <v>3</v>
      </c>
      <c r="H19" s="226">
        <f t="shared" si="1"/>
        <v>23938</v>
      </c>
      <c r="I19" s="226">
        <v>3496</v>
      </c>
      <c r="J19" s="226">
        <v>74</v>
      </c>
      <c r="K19" s="226">
        <f t="shared" si="2"/>
        <v>3570</v>
      </c>
      <c r="L19" s="226">
        <f t="shared" si="3"/>
        <v>31695</v>
      </c>
    </row>
    <row r="20" spans="1:12" ht="14.5">
      <c r="A20" s="1">
        <v>11</v>
      </c>
      <c r="B20" s="2" t="s">
        <v>78</v>
      </c>
      <c r="C20" s="225">
        <v>6028</v>
      </c>
      <c r="D20" s="225">
        <v>428</v>
      </c>
      <c r="E20" s="225">
        <f t="shared" si="0"/>
        <v>6456</v>
      </c>
      <c r="F20" s="225">
        <v>31129</v>
      </c>
      <c r="G20" s="225">
        <v>6</v>
      </c>
      <c r="H20" s="225">
        <f t="shared" si="1"/>
        <v>31135</v>
      </c>
      <c r="I20" s="225">
        <v>4769</v>
      </c>
      <c r="J20" s="225">
        <v>99</v>
      </c>
      <c r="K20" s="225">
        <f t="shared" si="2"/>
        <v>4868</v>
      </c>
      <c r="L20" s="225">
        <f t="shared" si="3"/>
        <v>42459</v>
      </c>
    </row>
    <row r="21" spans="1:12" ht="14.5">
      <c r="A21" s="3">
        <v>12</v>
      </c>
      <c r="B21" s="4" t="s">
        <v>79</v>
      </c>
      <c r="C21" s="226">
        <v>392</v>
      </c>
      <c r="D21" s="226">
        <v>10</v>
      </c>
      <c r="E21" s="226">
        <f t="shared" si="0"/>
        <v>402</v>
      </c>
      <c r="F21" s="226">
        <v>2545</v>
      </c>
      <c r="G21" s="226">
        <v>0</v>
      </c>
      <c r="H21" s="226">
        <f t="shared" si="1"/>
        <v>2545</v>
      </c>
      <c r="I21" s="226">
        <v>182</v>
      </c>
      <c r="J21" s="226">
        <v>4</v>
      </c>
      <c r="K21" s="226">
        <f t="shared" si="2"/>
        <v>186</v>
      </c>
      <c r="L21" s="226">
        <f t="shared" si="3"/>
        <v>3133</v>
      </c>
    </row>
    <row r="22" spans="1:12" ht="14.5">
      <c r="A22" s="1">
        <v>13</v>
      </c>
      <c r="B22" s="2" t="s">
        <v>80</v>
      </c>
      <c r="C22" s="225">
        <v>492</v>
      </c>
      <c r="D22" s="225">
        <v>12</v>
      </c>
      <c r="E22" s="225">
        <f t="shared" si="0"/>
        <v>504</v>
      </c>
      <c r="F22" s="225">
        <v>3229</v>
      </c>
      <c r="G22" s="225">
        <v>0</v>
      </c>
      <c r="H22" s="225">
        <f t="shared" si="1"/>
        <v>3229</v>
      </c>
      <c r="I22" s="225">
        <v>346</v>
      </c>
      <c r="J22" s="225">
        <v>2</v>
      </c>
      <c r="K22" s="225">
        <f t="shared" si="2"/>
        <v>348</v>
      </c>
      <c r="L22" s="225">
        <f t="shared" si="3"/>
        <v>4081</v>
      </c>
    </row>
    <row r="23" spans="1:12" ht="14.5">
      <c r="A23" s="3">
        <v>14</v>
      </c>
      <c r="B23" s="4" t="s">
        <v>81</v>
      </c>
      <c r="C23" s="226">
        <v>333</v>
      </c>
      <c r="D23" s="226">
        <v>1</v>
      </c>
      <c r="E23" s="226">
        <f t="shared" si="0"/>
        <v>334</v>
      </c>
      <c r="F23" s="226">
        <v>1740</v>
      </c>
      <c r="G23" s="226">
        <v>1</v>
      </c>
      <c r="H23" s="226">
        <f t="shared" si="1"/>
        <v>1741</v>
      </c>
      <c r="I23" s="226">
        <v>167</v>
      </c>
      <c r="J23" s="226">
        <v>0</v>
      </c>
      <c r="K23" s="226">
        <f t="shared" si="2"/>
        <v>167</v>
      </c>
      <c r="L23" s="226">
        <f t="shared" si="3"/>
        <v>2242</v>
      </c>
    </row>
    <row r="24" spans="1:12" ht="14.5">
      <c r="A24" s="1">
        <v>15</v>
      </c>
      <c r="B24" s="2" t="s">
        <v>82</v>
      </c>
      <c r="C24" s="225">
        <v>758</v>
      </c>
      <c r="D24" s="225">
        <v>27</v>
      </c>
      <c r="E24" s="225">
        <f t="shared" si="0"/>
        <v>785</v>
      </c>
      <c r="F24" s="225">
        <v>3890</v>
      </c>
      <c r="G24" s="225">
        <v>0</v>
      </c>
      <c r="H24" s="225">
        <f t="shared" si="1"/>
        <v>3890</v>
      </c>
      <c r="I24" s="225">
        <v>297</v>
      </c>
      <c r="J24" s="225">
        <v>13</v>
      </c>
      <c r="K24" s="225">
        <f t="shared" si="2"/>
        <v>310</v>
      </c>
      <c r="L24" s="225">
        <f t="shared" si="3"/>
        <v>4985</v>
      </c>
    </row>
    <row r="25" spans="1:12" ht="14.5">
      <c r="A25" s="3">
        <v>16</v>
      </c>
      <c r="B25" s="4" t="s">
        <v>83</v>
      </c>
      <c r="C25" s="226">
        <v>93</v>
      </c>
      <c r="D25" s="226">
        <v>0</v>
      </c>
      <c r="E25" s="226">
        <f t="shared" si="0"/>
        <v>93</v>
      </c>
      <c r="F25" s="226">
        <v>472</v>
      </c>
      <c r="G25" s="226">
        <v>0</v>
      </c>
      <c r="H25" s="226">
        <f t="shared" si="1"/>
        <v>472</v>
      </c>
      <c r="I25" s="226">
        <v>95</v>
      </c>
      <c r="J25" s="226">
        <v>0</v>
      </c>
      <c r="K25" s="226">
        <f t="shared" si="2"/>
        <v>95</v>
      </c>
      <c r="L25" s="226">
        <f t="shared" si="3"/>
        <v>660</v>
      </c>
    </row>
    <row r="26" spans="1:12" ht="14.5">
      <c r="A26" s="1">
        <v>17</v>
      </c>
      <c r="B26" s="2" t="s">
        <v>84</v>
      </c>
      <c r="C26" s="225">
        <v>155</v>
      </c>
      <c r="D26" s="225">
        <v>0</v>
      </c>
      <c r="E26" s="225">
        <f t="shared" si="0"/>
        <v>155</v>
      </c>
      <c r="F26" s="225">
        <v>977</v>
      </c>
      <c r="G26" s="225">
        <v>0</v>
      </c>
      <c r="H26" s="225">
        <f t="shared" si="1"/>
        <v>977</v>
      </c>
      <c r="I26" s="225">
        <v>65</v>
      </c>
      <c r="J26" s="225">
        <v>12</v>
      </c>
      <c r="K26" s="225">
        <f t="shared" si="2"/>
        <v>77</v>
      </c>
      <c r="L26" s="225">
        <f t="shared" si="3"/>
        <v>1209</v>
      </c>
    </row>
    <row r="27" spans="1:12" ht="14.5">
      <c r="A27" s="3">
        <v>18</v>
      </c>
      <c r="B27" s="4" t="s">
        <v>85</v>
      </c>
      <c r="C27" s="226">
        <v>514</v>
      </c>
      <c r="D27" s="226">
        <v>0</v>
      </c>
      <c r="E27" s="226">
        <f t="shared" si="0"/>
        <v>514</v>
      </c>
      <c r="F27" s="226">
        <v>3159</v>
      </c>
      <c r="G27" s="226">
        <v>0</v>
      </c>
      <c r="H27" s="226">
        <f t="shared" si="1"/>
        <v>3159</v>
      </c>
      <c r="I27" s="226">
        <v>415</v>
      </c>
      <c r="J27" s="226">
        <v>0</v>
      </c>
      <c r="K27" s="226">
        <f t="shared" si="2"/>
        <v>415</v>
      </c>
      <c r="L27" s="226">
        <f t="shared" si="3"/>
        <v>4088</v>
      </c>
    </row>
    <row r="28" spans="1:12" ht="14.5">
      <c r="A28" s="1">
        <v>19</v>
      </c>
      <c r="B28" s="2" t="s">
        <v>86</v>
      </c>
      <c r="C28" s="225">
        <v>598</v>
      </c>
      <c r="D28" s="225">
        <v>68</v>
      </c>
      <c r="E28" s="225">
        <f t="shared" si="0"/>
        <v>666</v>
      </c>
      <c r="F28" s="225">
        <v>4288</v>
      </c>
      <c r="G28" s="225">
        <v>0</v>
      </c>
      <c r="H28" s="225">
        <f t="shared" si="1"/>
        <v>4288</v>
      </c>
      <c r="I28" s="225">
        <v>513</v>
      </c>
      <c r="J28" s="225">
        <v>6</v>
      </c>
      <c r="K28" s="225">
        <f t="shared" si="2"/>
        <v>519</v>
      </c>
      <c r="L28" s="225">
        <f t="shared" si="3"/>
        <v>5473</v>
      </c>
    </row>
    <row r="29" spans="1:12" ht="14.5">
      <c r="A29" s="3">
        <v>20</v>
      </c>
      <c r="B29" s="4" t="s">
        <v>87</v>
      </c>
      <c r="C29" s="226">
        <v>216</v>
      </c>
      <c r="D29" s="226">
        <v>3</v>
      </c>
      <c r="E29" s="226">
        <f t="shared" si="0"/>
        <v>219</v>
      </c>
      <c r="F29" s="226">
        <v>682</v>
      </c>
      <c r="G29" s="226">
        <v>0</v>
      </c>
      <c r="H29" s="226">
        <f t="shared" si="1"/>
        <v>682</v>
      </c>
      <c r="I29" s="226">
        <v>95</v>
      </c>
      <c r="J29" s="226">
        <v>0</v>
      </c>
      <c r="K29" s="226">
        <f t="shared" si="2"/>
        <v>95</v>
      </c>
      <c r="L29" s="226">
        <f t="shared" si="3"/>
        <v>996</v>
      </c>
    </row>
    <row r="30" spans="1:12" ht="14.5">
      <c r="A30" s="1">
        <v>21</v>
      </c>
      <c r="B30" s="2" t="s">
        <v>88</v>
      </c>
      <c r="C30" s="225">
        <v>103</v>
      </c>
      <c r="D30" s="225">
        <v>4</v>
      </c>
      <c r="E30" s="225">
        <f t="shared" si="0"/>
        <v>107</v>
      </c>
      <c r="F30" s="225">
        <v>640</v>
      </c>
      <c r="G30" s="225">
        <v>0</v>
      </c>
      <c r="H30" s="225">
        <f t="shared" si="1"/>
        <v>640</v>
      </c>
      <c r="I30" s="225">
        <v>25</v>
      </c>
      <c r="J30" s="225">
        <v>0</v>
      </c>
      <c r="K30" s="225">
        <f t="shared" si="2"/>
        <v>25</v>
      </c>
      <c r="L30" s="225">
        <f t="shared" si="3"/>
        <v>772</v>
      </c>
    </row>
    <row r="31" spans="1:12" ht="14.5">
      <c r="A31" s="3">
        <v>22</v>
      </c>
      <c r="B31" s="4" t="s">
        <v>89</v>
      </c>
      <c r="C31" s="226">
        <v>343</v>
      </c>
      <c r="D31" s="226">
        <v>22</v>
      </c>
      <c r="E31" s="226">
        <f t="shared" si="0"/>
        <v>365</v>
      </c>
      <c r="F31" s="226">
        <v>2144</v>
      </c>
      <c r="G31" s="226">
        <v>0</v>
      </c>
      <c r="H31" s="226">
        <f t="shared" si="1"/>
        <v>2144</v>
      </c>
      <c r="I31" s="226">
        <v>459</v>
      </c>
      <c r="J31" s="226">
        <v>0</v>
      </c>
      <c r="K31" s="226">
        <f t="shared" si="2"/>
        <v>459</v>
      </c>
      <c r="L31" s="226">
        <f t="shared" si="3"/>
        <v>2968</v>
      </c>
    </row>
    <row r="32" spans="1:12" ht="14.5">
      <c r="A32" s="1">
        <v>23</v>
      </c>
      <c r="B32" s="2" t="s">
        <v>90</v>
      </c>
      <c r="C32" s="225">
        <v>619</v>
      </c>
      <c r="D32" s="225">
        <v>29</v>
      </c>
      <c r="E32" s="225">
        <f t="shared" si="0"/>
        <v>648</v>
      </c>
      <c r="F32" s="225">
        <v>1574</v>
      </c>
      <c r="G32" s="225">
        <v>0</v>
      </c>
      <c r="H32" s="225">
        <f t="shared" si="1"/>
        <v>1574</v>
      </c>
      <c r="I32" s="225">
        <v>156</v>
      </c>
      <c r="J32" s="225">
        <v>0</v>
      </c>
      <c r="K32" s="225">
        <f t="shared" si="2"/>
        <v>156</v>
      </c>
      <c r="L32" s="225">
        <f t="shared" si="3"/>
        <v>2378</v>
      </c>
    </row>
    <row r="33" spans="1:12" ht="14.5">
      <c r="A33" s="3">
        <v>24</v>
      </c>
      <c r="B33" s="4" t="s">
        <v>91</v>
      </c>
      <c r="C33" s="226">
        <v>221</v>
      </c>
      <c r="D33" s="226">
        <v>3</v>
      </c>
      <c r="E33" s="226">
        <f t="shared" si="0"/>
        <v>224</v>
      </c>
      <c r="F33" s="226">
        <v>851</v>
      </c>
      <c r="G33" s="226">
        <v>0</v>
      </c>
      <c r="H33" s="226">
        <f t="shared" si="1"/>
        <v>851</v>
      </c>
      <c r="I33" s="226">
        <v>131</v>
      </c>
      <c r="J33" s="226">
        <v>0</v>
      </c>
      <c r="K33" s="226">
        <f t="shared" si="2"/>
        <v>131</v>
      </c>
      <c r="L33" s="226">
        <f t="shared" si="3"/>
        <v>1206</v>
      </c>
    </row>
    <row r="34" spans="1:12" ht="14.5">
      <c r="A34" s="1">
        <v>25</v>
      </c>
      <c r="B34" s="2" t="s">
        <v>92</v>
      </c>
      <c r="C34" s="225">
        <v>123</v>
      </c>
      <c r="D34" s="225">
        <v>1</v>
      </c>
      <c r="E34" s="225">
        <f t="shared" si="0"/>
        <v>124</v>
      </c>
      <c r="F34" s="225">
        <v>405</v>
      </c>
      <c r="G34" s="225">
        <v>0</v>
      </c>
      <c r="H34" s="225">
        <f t="shared" si="1"/>
        <v>405</v>
      </c>
      <c r="I34" s="225">
        <v>30</v>
      </c>
      <c r="J34" s="225">
        <v>0</v>
      </c>
      <c r="K34" s="225">
        <f t="shared" si="2"/>
        <v>30</v>
      </c>
      <c r="L34" s="225">
        <f t="shared" si="3"/>
        <v>559</v>
      </c>
    </row>
    <row r="35" spans="1:12" ht="14.5">
      <c r="A35" s="3">
        <v>26</v>
      </c>
      <c r="B35" s="4" t="s">
        <v>93</v>
      </c>
      <c r="C35" s="226">
        <v>911</v>
      </c>
      <c r="D35" s="226">
        <v>27</v>
      </c>
      <c r="E35" s="226">
        <f t="shared" si="0"/>
        <v>938</v>
      </c>
      <c r="F35" s="226">
        <v>4993</v>
      </c>
      <c r="G35" s="226">
        <v>1</v>
      </c>
      <c r="H35" s="226">
        <f t="shared" si="1"/>
        <v>4994</v>
      </c>
      <c r="I35" s="226">
        <v>530</v>
      </c>
      <c r="J35" s="226">
        <v>3</v>
      </c>
      <c r="K35" s="226">
        <f t="shared" si="2"/>
        <v>533</v>
      </c>
      <c r="L35" s="226">
        <f t="shared" si="3"/>
        <v>6465</v>
      </c>
    </row>
    <row r="36" spans="1:12" ht="14.5">
      <c r="A36" s="1">
        <v>27</v>
      </c>
      <c r="B36" s="2" t="s">
        <v>94</v>
      </c>
      <c r="C36" s="225">
        <v>75</v>
      </c>
      <c r="D36" s="225">
        <v>0</v>
      </c>
      <c r="E36" s="225">
        <f t="shared" si="0"/>
        <v>75</v>
      </c>
      <c r="F36" s="225">
        <v>434</v>
      </c>
      <c r="G36" s="225">
        <v>0</v>
      </c>
      <c r="H36" s="225">
        <f t="shared" si="1"/>
        <v>434</v>
      </c>
      <c r="I36" s="225">
        <v>21</v>
      </c>
      <c r="J36" s="225">
        <v>1</v>
      </c>
      <c r="K36" s="225">
        <f t="shared" si="2"/>
        <v>22</v>
      </c>
      <c r="L36" s="225">
        <f t="shared" si="3"/>
        <v>531</v>
      </c>
    </row>
    <row r="37" spans="1:12" ht="14.5">
      <c r="A37" s="3">
        <v>28</v>
      </c>
      <c r="B37" s="4" t="s">
        <v>95</v>
      </c>
      <c r="C37" s="226">
        <v>994</v>
      </c>
      <c r="D37" s="226">
        <v>1</v>
      </c>
      <c r="E37" s="226">
        <f t="shared" si="0"/>
        <v>995</v>
      </c>
      <c r="F37" s="226">
        <v>5090</v>
      </c>
      <c r="G37" s="226">
        <v>0</v>
      </c>
      <c r="H37" s="226">
        <f t="shared" si="1"/>
        <v>5090</v>
      </c>
      <c r="I37" s="226">
        <v>511</v>
      </c>
      <c r="J37" s="226">
        <v>3</v>
      </c>
      <c r="K37" s="226">
        <f t="shared" si="2"/>
        <v>514</v>
      </c>
      <c r="L37" s="226">
        <f t="shared" si="3"/>
        <v>6599</v>
      </c>
    </row>
    <row r="38" spans="1:12" ht="14.5">
      <c r="A38" s="1">
        <v>29</v>
      </c>
      <c r="B38" s="2" t="s">
        <v>96</v>
      </c>
      <c r="C38" s="225">
        <v>301</v>
      </c>
      <c r="D38" s="225">
        <v>47</v>
      </c>
      <c r="E38" s="225">
        <f t="shared" si="0"/>
        <v>348</v>
      </c>
      <c r="F38" s="225">
        <v>1593</v>
      </c>
      <c r="G38" s="225">
        <v>0</v>
      </c>
      <c r="H38" s="225">
        <f t="shared" si="1"/>
        <v>1593</v>
      </c>
      <c r="I38" s="225">
        <v>350</v>
      </c>
      <c r="J38" s="225">
        <v>1</v>
      </c>
      <c r="K38" s="225">
        <f t="shared" si="2"/>
        <v>351</v>
      </c>
      <c r="L38" s="225">
        <f t="shared" si="3"/>
        <v>2292</v>
      </c>
    </row>
    <row r="39" spans="1:12" ht="14.5">
      <c r="A39" s="3">
        <v>30</v>
      </c>
      <c r="B39" s="4" t="s">
        <v>97</v>
      </c>
      <c r="C39" s="226">
        <v>186</v>
      </c>
      <c r="D39" s="226">
        <v>0</v>
      </c>
      <c r="E39" s="226">
        <f t="shared" si="0"/>
        <v>186</v>
      </c>
      <c r="F39" s="226">
        <v>1077</v>
      </c>
      <c r="G39" s="226">
        <v>0</v>
      </c>
      <c r="H39" s="226">
        <f t="shared" si="1"/>
        <v>1077</v>
      </c>
      <c r="I39" s="226">
        <v>163</v>
      </c>
      <c r="J39" s="226">
        <v>1</v>
      </c>
      <c r="K39" s="226">
        <f t="shared" si="2"/>
        <v>164</v>
      </c>
      <c r="L39" s="226">
        <f t="shared" si="3"/>
        <v>1427</v>
      </c>
    </row>
    <row r="40" spans="1:12" ht="14.5">
      <c r="A40" s="1">
        <v>31</v>
      </c>
      <c r="B40" s="2" t="s">
        <v>98</v>
      </c>
      <c r="C40" s="225">
        <v>340</v>
      </c>
      <c r="D40" s="225">
        <v>23</v>
      </c>
      <c r="E40" s="225">
        <f t="shared" si="0"/>
        <v>363</v>
      </c>
      <c r="F40" s="225">
        <v>2013</v>
      </c>
      <c r="G40" s="225">
        <v>0</v>
      </c>
      <c r="H40" s="225">
        <f t="shared" si="1"/>
        <v>2013</v>
      </c>
      <c r="I40" s="225">
        <v>338</v>
      </c>
      <c r="J40" s="225">
        <v>11</v>
      </c>
      <c r="K40" s="225">
        <f t="shared" si="2"/>
        <v>349</v>
      </c>
      <c r="L40" s="225">
        <f t="shared" si="3"/>
        <v>2725</v>
      </c>
    </row>
    <row r="41" spans="1:12" ht="14.5">
      <c r="A41" s="3">
        <v>32</v>
      </c>
      <c r="B41" s="4" t="s">
        <v>99</v>
      </c>
      <c r="C41" s="226">
        <v>593</v>
      </c>
      <c r="D41" s="226">
        <v>42</v>
      </c>
      <c r="E41" s="226">
        <f t="shared" si="0"/>
        <v>635</v>
      </c>
      <c r="F41" s="226">
        <v>2913</v>
      </c>
      <c r="G41" s="226">
        <v>1</v>
      </c>
      <c r="H41" s="226">
        <f t="shared" si="1"/>
        <v>2914</v>
      </c>
      <c r="I41" s="226">
        <v>343</v>
      </c>
      <c r="J41" s="226">
        <v>12</v>
      </c>
      <c r="K41" s="226">
        <f t="shared" si="2"/>
        <v>355</v>
      </c>
      <c r="L41" s="226">
        <f t="shared" si="3"/>
        <v>3904</v>
      </c>
    </row>
    <row r="42" spans="1:12" ht="14.5">
      <c r="A42" s="1">
        <v>33</v>
      </c>
      <c r="B42" s="2" t="s">
        <v>100</v>
      </c>
      <c r="C42" s="225">
        <v>777</v>
      </c>
      <c r="D42" s="225">
        <v>3</v>
      </c>
      <c r="E42" s="225">
        <f t="shared" si="0"/>
        <v>780</v>
      </c>
      <c r="F42" s="225">
        <v>4732</v>
      </c>
      <c r="G42" s="225">
        <v>0</v>
      </c>
      <c r="H42" s="225">
        <f t="shared" si="1"/>
        <v>4732</v>
      </c>
      <c r="I42" s="225">
        <v>802</v>
      </c>
      <c r="J42" s="225">
        <v>20</v>
      </c>
      <c r="K42" s="225">
        <f t="shared" si="2"/>
        <v>822</v>
      </c>
      <c r="L42" s="225">
        <f t="shared" si="3"/>
        <v>6334</v>
      </c>
    </row>
    <row r="43" spans="1:12" ht="14.5">
      <c r="A43" s="3">
        <v>34</v>
      </c>
      <c r="B43" s="4" t="s">
        <v>101</v>
      </c>
      <c r="C43" s="226">
        <v>1468</v>
      </c>
      <c r="D43" s="226">
        <v>46</v>
      </c>
      <c r="E43" s="226">
        <f t="shared" si="0"/>
        <v>1514</v>
      </c>
      <c r="F43" s="226">
        <v>8817</v>
      </c>
      <c r="G43" s="226">
        <v>0</v>
      </c>
      <c r="H43" s="226">
        <f t="shared" si="1"/>
        <v>8817</v>
      </c>
      <c r="I43" s="226">
        <v>1160</v>
      </c>
      <c r="J43" s="226">
        <v>11</v>
      </c>
      <c r="K43" s="226">
        <f t="shared" si="2"/>
        <v>1171</v>
      </c>
      <c r="L43" s="226">
        <f t="shared" si="3"/>
        <v>11502</v>
      </c>
    </row>
    <row r="44" spans="1:12" ht="14.5">
      <c r="A44" s="1">
        <v>35</v>
      </c>
      <c r="B44" s="2" t="s">
        <v>849</v>
      </c>
      <c r="C44" s="225">
        <v>24227</v>
      </c>
      <c r="D44" s="225">
        <v>412</v>
      </c>
      <c r="E44" s="225">
        <f t="shared" si="0"/>
        <v>24639</v>
      </c>
      <c r="F44" s="225">
        <v>44460</v>
      </c>
      <c r="G44" s="225">
        <v>5</v>
      </c>
      <c r="H44" s="225">
        <f t="shared" si="1"/>
        <v>44465</v>
      </c>
      <c r="I44" s="225">
        <v>673</v>
      </c>
      <c r="J44" s="225">
        <v>4</v>
      </c>
      <c r="K44" s="225">
        <f t="shared" si="2"/>
        <v>677</v>
      </c>
      <c r="L44" s="225">
        <f t="shared" si="3"/>
        <v>69781</v>
      </c>
    </row>
    <row r="45" spans="1:12" ht="14.5">
      <c r="A45" s="268" t="s">
        <v>103</v>
      </c>
      <c r="B45" s="269"/>
      <c r="C45" s="196">
        <f>SUM(C10:C44)</f>
        <v>63861</v>
      </c>
      <c r="D45" s="196">
        <f t="shared" ref="D45:L45" si="4">SUM(D10:D44)</f>
        <v>2233</v>
      </c>
      <c r="E45" s="196">
        <f t="shared" si="4"/>
        <v>66094</v>
      </c>
      <c r="F45" s="196">
        <f t="shared" si="4"/>
        <v>283680</v>
      </c>
      <c r="G45" s="196">
        <f t="shared" si="4"/>
        <v>33</v>
      </c>
      <c r="H45" s="196">
        <f t="shared" si="4"/>
        <v>283713</v>
      </c>
      <c r="I45" s="196">
        <f t="shared" si="4"/>
        <v>30607</v>
      </c>
      <c r="J45" s="196">
        <f t="shared" si="4"/>
        <v>492</v>
      </c>
      <c r="K45" s="196">
        <f t="shared" si="4"/>
        <v>31099</v>
      </c>
      <c r="L45" s="196">
        <f t="shared" si="4"/>
        <v>380906</v>
      </c>
    </row>
    <row r="46" spans="1:12">
      <c r="A46" t="s">
        <v>850</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26"/>
  <sheetViews>
    <sheetView showGridLines="0" workbookViewId="0"/>
  </sheetViews>
  <sheetFormatPr defaultColWidth="8.83203125" defaultRowHeight="14"/>
  <cols>
    <col min="1" max="1" width="7.1640625" customWidth="1"/>
    <col min="2" max="2" width="29.1640625" customWidth="1"/>
    <col min="3" max="4" width="10.4140625" style="6" customWidth="1"/>
    <col min="5" max="5" width="11.4140625" style="6" customWidth="1"/>
    <col min="6" max="6" width="10.4140625" customWidth="1"/>
    <col min="12" max="12" width="10.75" bestFit="1" customWidth="1"/>
  </cols>
  <sheetData>
    <row r="1" spans="1:12">
      <c r="A1" s="12" t="s">
        <v>851</v>
      </c>
      <c r="B1" s="7"/>
      <c r="C1" s="8"/>
      <c r="D1" s="8"/>
      <c r="E1" s="9"/>
      <c r="F1" s="10"/>
      <c r="G1" s="14"/>
      <c r="H1" s="14"/>
      <c r="I1" s="14"/>
      <c r="J1" s="14"/>
      <c r="K1" s="9" t="s">
        <v>51</v>
      </c>
      <c r="L1" s="75" t="s">
        <v>52</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
      <c r="A4" s="11" t="s">
        <v>36</v>
      </c>
      <c r="B4" s="7"/>
      <c r="C4" s="8"/>
      <c r="D4" s="8"/>
      <c r="E4" s="8"/>
      <c r="F4" s="8"/>
      <c r="G4" s="8"/>
      <c r="H4" s="8"/>
      <c r="I4" s="8"/>
      <c r="J4" s="8"/>
      <c r="K4" s="8"/>
      <c r="L4" s="8"/>
    </row>
    <row r="5" spans="1:12" ht="17.5">
      <c r="A5" s="13"/>
      <c r="B5" s="7"/>
      <c r="C5" s="8"/>
      <c r="D5" s="8"/>
      <c r="E5" s="8"/>
      <c r="F5" s="8"/>
      <c r="G5" s="8"/>
      <c r="H5" s="8"/>
      <c r="I5" s="8"/>
      <c r="J5" s="8"/>
      <c r="K5" s="8"/>
      <c r="L5" s="8"/>
    </row>
    <row r="6" spans="1:12">
      <c r="A6" s="7" t="s">
        <v>107</v>
      </c>
      <c r="B6" s="7"/>
      <c r="C6" s="8"/>
      <c r="D6" s="8"/>
      <c r="E6" s="8"/>
      <c r="F6" s="8"/>
      <c r="G6" s="8"/>
      <c r="H6" s="8"/>
      <c r="I6" s="8"/>
      <c r="J6" s="8"/>
      <c r="K6" s="8"/>
      <c r="L6" s="8"/>
    </row>
    <row r="7" spans="1:12" ht="14.5">
      <c r="A7" s="270" t="s">
        <v>54</v>
      </c>
      <c r="B7" s="272" t="s">
        <v>852</v>
      </c>
      <c r="C7" s="267" t="s">
        <v>841</v>
      </c>
      <c r="D7" s="267"/>
      <c r="E7" s="267"/>
      <c r="F7" s="267"/>
      <c r="G7" s="267"/>
      <c r="H7" s="267"/>
      <c r="I7" s="267"/>
      <c r="J7" s="267"/>
      <c r="K7" s="267"/>
      <c r="L7" s="267" t="s">
        <v>842</v>
      </c>
    </row>
    <row r="8" spans="1:12" ht="14.5">
      <c r="A8" s="350"/>
      <c r="B8" s="351"/>
      <c r="C8" s="267" t="s">
        <v>843</v>
      </c>
      <c r="D8" s="267"/>
      <c r="E8" s="267"/>
      <c r="F8" s="267" t="s">
        <v>844</v>
      </c>
      <c r="G8" s="267"/>
      <c r="H8" s="267"/>
      <c r="I8" s="267" t="s">
        <v>845</v>
      </c>
      <c r="J8" s="267"/>
      <c r="K8" s="267"/>
      <c r="L8" s="267"/>
    </row>
    <row r="9" spans="1:12" ht="14.5">
      <c r="A9" s="271"/>
      <c r="B9" s="273"/>
      <c r="C9" s="15" t="s">
        <v>846</v>
      </c>
      <c r="D9" s="15" t="s">
        <v>847</v>
      </c>
      <c r="E9" s="15" t="s">
        <v>848</v>
      </c>
      <c r="F9" s="15" t="s">
        <v>846</v>
      </c>
      <c r="G9" s="15" t="s">
        <v>847</v>
      </c>
      <c r="H9" s="15" t="s">
        <v>848</v>
      </c>
      <c r="I9" s="15" t="s">
        <v>846</v>
      </c>
      <c r="J9" s="15" t="s">
        <v>847</v>
      </c>
      <c r="K9" s="15" t="s">
        <v>848</v>
      </c>
      <c r="L9" s="267"/>
    </row>
    <row r="10" spans="1:12" ht="14.5">
      <c r="A10" s="1">
        <v>1</v>
      </c>
      <c r="B10" s="1" t="s">
        <v>853</v>
      </c>
      <c r="C10" s="225">
        <v>4018</v>
      </c>
      <c r="D10" s="225">
        <v>1333</v>
      </c>
      <c r="E10" s="225">
        <f>C10+D10</f>
        <v>5351</v>
      </c>
      <c r="F10" s="225">
        <v>60961</v>
      </c>
      <c r="G10" s="225">
        <v>12</v>
      </c>
      <c r="H10" s="225">
        <f>F10+G10</f>
        <v>60973</v>
      </c>
      <c r="I10" s="225">
        <v>11733</v>
      </c>
      <c r="J10" s="225">
        <v>168</v>
      </c>
      <c r="K10" s="225">
        <f>I10+J10</f>
        <v>11901</v>
      </c>
      <c r="L10" s="194">
        <f>SUM(E10,H10,K10)</f>
        <v>78225</v>
      </c>
    </row>
    <row r="11" spans="1:12" ht="14.5">
      <c r="A11" s="3">
        <v>2</v>
      </c>
      <c r="B11" s="3" t="s">
        <v>854</v>
      </c>
      <c r="C11" s="227">
        <v>20</v>
      </c>
      <c r="D11" s="227">
        <v>9</v>
      </c>
      <c r="E11" s="227">
        <f t="shared" ref="E11:E17" si="0">C11+D11</f>
        <v>29</v>
      </c>
      <c r="F11" s="227">
        <v>387</v>
      </c>
      <c r="G11" s="227">
        <v>1</v>
      </c>
      <c r="H11" s="227">
        <f t="shared" ref="H11:H17" si="1">F11+G11</f>
        <v>388</v>
      </c>
      <c r="I11" s="227">
        <v>137</v>
      </c>
      <c r="J11" s="227">
        <v>12</v>
      </c>
      <c r="K11" s="227">
        <f t="shared" ref="K11:K17" si="2">I11+J11</f>
        <v>149</v>
      </c>
      <c r="L11" s="195">
        <f t="shared" ref="L11:L17" si="3">SUM(E11,H11,K11)</f>
        <v>566</v>
      </c>
    </row>
    <row r="12" spans="1:12" ht="14.5">
      <c r="A12" s="1">
        <v>3</v>
      </c>
      <c r="B12" s="1" t="s">
        <v>855</v>
      </c>
      <c r="C12" s="225">
        <v>587</v>
      </c>
      <c r="D12" s="225">
        <v>102</v>
      </c>
      <c r="E12" s="225">
        <f t="shared" si="0"/>
        <v>689</v>
      </c>
      <c r="F12" s="225">
        <v>1472</v>
      </c>
      <c r="G12" s="225">
        <v>0</v>
      </c>
      <c r="H12" s="225">
        <f t="shared" si="1"/>
        <v>1472</v>
      </c>
      <c r="I12" s="225">
        <v>1297</v>
      </c>
      <c r="J12" s="225">
        <v>25</v>
      </c>
      <c r="K12" s="225">
        <f t="shared" si="2"/>
        <v>1322</v>
      </c>
      <c r="L12" s="194">
        <f t="shared" si="3"/>
        <v>3483</v>
      </c>
    </row>
    <row r="13" spans="1:12" ht="14.5">
      <c r="A13" s="3">
        <v>4</v>
      </c>
      <c r="B13" s="3" t="s">
        <v>856</v>
      </c>
      <c r="C13" s="227">
        <v>7</v>
      </c>
      <c r="D13" s="227">
        <v>3</v>
      </c>
      <c r="E13" s="227">
        <f t="shared" si="0"/>
        <v>10</v>
      </c>
      <c r="F13" s="227">
        <v>53</v>
      </c>
      <c r="G13" s="227">
        <v>0</v>
      </c>
      <c r="H13" s="227">
        <f t="shared" si="1"/>
        <v>53</v>
      </c>
      <c r="I13" s="227">
        <v>42</v>
      </c>
      <c r="J13" s="227">
        <v>4</v>
      </c>
      <c r="K13" s="227">
        <f t="shared" si="2"/>
        <v>46</v>
      </c>
      <c r="L13" s="195">
        <f t="shared" si="3"/>
        <v>109</v>
      </c>
    </row>
    <row r="14" spans="1:12" ht="14.5">
      <c r="A14" s="1">
        <v>5</v>
      </c>
      <c r="B14" s="1" t="s">
        <v>857</v>
      </c>
      <c r="C14" s="225">
        <v>1336</v>
      </c>
      <c r="D14" s="225">
        <v>306</v>
      </c>
      <c r="E14" s="225">
        <f t="shared" si="0"/>
        <v>1642</v>
      </c>
      <c r="F14" s="225">
        <v>31457</v>
      </c>
      <c r="G14" s="225">
        <v>1</v>
      </c>
      <c r="H14" s="225">
        <f t="shared" si="1"/>
        <v>31458</v>
      </c>
      <c r="I14" s="225">
        <v>6375</v>
      </c>
      <c r="J14" s="225">
        <v>121</v>
      </c>
      <c r="K14" s="225">
        <f t="shared" si="2"/>
        <v>6496</v>
      </c>
      <c r="L14" s="194">
        <f t="shared" si="3"/>
        <v>39596</v>
      </c>
    </row>
    <row r="15" spans="1:12" ht="14.5">
      <c r="A15" s="3">
        <v>6</v>
      </c>
      <c r="B15" s="3" t="s">
        <v>858</v>
      </c>
      <c r="C15" s="227">
        <v>3310</v>
      </c>
      <c r="D15" s="227">
        <v>99</v>
      </c>
      <c r="E15" s="227">
        <f t="shared" si="0"/>
        <v>3409</v>
      </c>
      <c r="F15" s="227">
        <v>84508</v>
      </c>
      <c r="G15" s="227">
        <v>3</v>
      </c>
      <c r="H15" s="227">
        <f t="shared" si="1"/>
        <v>84511</v>
      </c>
      <c r="I15" s="227">
        <v>10813</v>
      </c>
      <c r="J15" s="227">
        <v>148</v>
      </c>
      <c r="K15" s="227">
        <f t="shared" si="2"/>
        <v>10961</v>
      </c>
      <c r="L15" s="195">
        <f t="shared" si="3"/>
        <v>98881</v>
      </c>
    </row>
    <row r="16" spans="1:12" ht="14.5">
      <c r="A16" s="1">
        <v>7</v>
      </c>
      <c r="B16" s="1" t="s">
        <v>859</v>
      </c>
      <c r="C16" s="225">
        <v>59</v>
      </c>
      <c r="D16" s="225">
        <v>98</v>
      </c>
      <c r="E16" s="225">
        <f t="shared" si="0"/>
        <v>157</v>
      </c>
      <c r="F16" s="225">
        <v>1301</v>
      </c>
      <c r="G16" s="225">
        <v>1</v>
      </c>
      <c r="H16" s="225">
        <f t="shared" si="1"/>
        <v>1302</v>
      </c>
      <c r="I16" s="225">
        <v>210</v>
      </c>
      <c r="J16" s="225">
        <v>14</v>
      </c>
      <c r="K16" s="225">
        <f t="shared" si="2"/>
        <v>224</v>
      </c>
      <c r="L16" s="194">
        <f t="shared" si="3"/>
        <v>1683</v>
      </c>
    </row>
    <row r="17" spans="1:12" ht="14.5">
      <c r="A17" s="3">
        <v>8</v>
      </c>
      <c r="B17" s="3" t="s">
        <v>849</v>
      </c>
      <c r="C17" s="227">
        <v>54524</v>
      </c>
      <c r="D17" s="227">
        <v>283</v>
      </c>
      <c r="E17" s="227">
        <f t="shared" si="0"/>
        <v>54807</v>
      </c>
      <c r="F17" s="227">
        <v>103541</v>
      </c>
      <c r="G17" s="227">
        <v>15</v>
      </c>
      <c r="H17" s="227">
        <f t="shared" si="1"/>
        <v>103556</v>
      </c>
      <c r="I17" s="227">
        <v>0</v>
      </c>
      <c r="J17" s="227">
        <v>0</v>
      </c>
      <c r="K17" s="227">
        <f t="shared" si="2"/>
        <v>0</v>
      </c>
      <c r="L17" s="195">
        <f t="shared" si="3"/>
        <v>158363</v>
      </c>
    </row>
    <row r="18" spans="1:12" ht="14.5">
      <c r="A18" s="268" t="s">
        <v>103</v>
      </c>
      <c r="B18" s="269"/>
      <c r="C18" s="196">
        <f>SUM(C10:C17)</f>
        <v>63861</v>
      </c>
      <c r="D18" s="196">
        <f t="shared" ref="D18:L18" si="4">SUM(D10:D17)</f>
        <v>2233</v>
      </c>
      <c r="E18" s="196">
        <f t="shared" si="4"/>
        <v>66094</v>
      </c>
      <c r="F18" s="196">
        <f t="shared" si="4"/>
        <v>283680</v>
      </c>
      <c r="G18" s="196">
        <f t="shared" si="4"/>
        <v>33</v>
      </c>
      <c r="H18" s="196">
        <f t="shared" si="4"/>
        <v>283713</v>
      </c>
      <c r="I18" s="196">
        <f t="shared" si="4"/>
        <v>30607</v>
      </c>
      <c r="J18" s="196">
        <f t="shared" si="4"/>
        <v>492</v>
      </c>
      <c r="K18" s="196">
        <f t="shared" si="4"/>
        <v>31099</v>
      </c>
      <c r="L18" s="196">
        <f t="shared" si="4"/>
        <v>380906</v>
      </c>
    </row>
    <row r="19" spans="1:12">
      <c r="A19" t="s">
        <v>850</v>
      </c>
    </row>
    <row r="26" spans="1:12">
      <c r="K26" s="197"/>
    </row>
  </sheetData>
  <mergeCells count="8">
    <mergeCell ref="A18:B18"/>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5"/>
  <sheetViews>
    <sheetView showGridLines="0" topLeftCell="A27" workbookViewId="0">
      <selection activeCell="A45" sqref="A45"/>
    </sheetView>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1.4140625" customWidth="1"/>
  </cols>
  <sheetData>
    <row r="1" spans="1:10">
      <c r="A1" s="12" t="s">
        <v>860</v>
      </c>
      <c r="B1" s="7"/>
      <c r="C1" s="7"/>
      <c r="D1" s="8"/>
      <c r="E1" s="8"/>
      <c r="F1" s="8"/>
      <c r="G1" s="8"/>
      <c r="H1" s="9"/>
      <c r="I1" s="9" t="s">
        <v>51</v>
      </c>
      <c r="J1" s="75" t="s">
        <v>52</v>
      </c>
    </row>
    <row r="2" spans="1:10" ht="4.5" customHeight="1">
      <c r="A2" s="58"/>
      <c r="B2" s="59"/>
      <c r="C2" s="59"/>
      <c r="D2" s="60"/>
      <c r="E2" s="60"/>
      <c r="F2" s="60"/>
      <c r="G2" s="60"/>
      <c r="H2" s="62"/>
      <c r="I2" s="62"/>
      <c r="J2" s="61"/>
    </row>
    <row r="3" spans="1:10">
      <c r="A3" s="7"/>
      <c r="B3" s="7"/>
      <c r="C3" s="7"/>
      <c r="D3" s="8"/>
      <c r="E3" s="8"/>
      <c r="F3" s="8"/>
      <c r="G3" s="8"/>
      <c r="H3" s="8"/>
      <c r="I3" s="8"/>
      <c r="J3" s="8"/>
    </row>
    <row r="4" spans="1:10" ht="23">
      <c r="A4" s="11" t="s">
        <v>37</v>
      </c>
      <c r="B4" s="7"/>
      <c r="C4" s="7"/>
      <c r="D4" s="8"/>
      <c r="E4" s="8"/>
      <c r="F4" s="8"/>
      <c r="G4" s="8"/>
      <c r="H4" s="8"/>
      <c r="I4" s="8"/>
      <c r="J4" s="8"/>
    </row>
    <row r="5" spans="1:10" ht="17.5">
      <c r="A5" s="13"/>
      <c r="B5" s="7"/>
      <c r="C5" s="7"/>
      <c r="D5" s="8"/>
      <c r="E5" s="8"/>
      <c r="F5" s="8"/>
      <c r="G5" s="8"/>
      <c r="H5" s="8"/>
      <c r="I5" s="8"/>
      <c r="J5" s="8"/>
    </row>
    <row r="6" spans="1:10">
      <c r="A6" s="7" t="s">
        <v>107</v>
      </c>
      <c r="B6" s="7"/>
      <c r="C6" s="7"/>
      <c r="D6" s="8"/>
      <c r="E6" s="8"/>
      <c r="F6" s="8"/>
      <c r="G6" s="8"/>
      <c r="H6" s="8"/>
      <c r="I6" s="8"/>
      <c r="J6" s="8"/>
    </row>
    <row r="7" spans="1:10" ht="14.5">
      <c r="A7" s="267" t="s">
        <v>54</v>
      </c>
      <c r="B7" s="267" t="s">
        <v>108</v>
      </c>
      <c r="C7" s="352" t="s">
        <v>861</v>
      </c>
      <c r="D7" s="353"/>
      <c r="E7" s="353"/>
      <c r="F7" s="353"/>
      <c r="G7" s="353"/>
      <c r="H7" s="353"/>
      <c r="I7" s="354"/>
      <c r="J7" s="267" t="s">
        <v>842</v>
      </c>
    </row>
    <row r="8" spans="1:10" ht="29">
      <c r="A8" s="267"/>
      <c r="B8" s="267"/>
      <c r="C8" s="15" t="s">
        <v>853</v>
      </c>
      <c r="D8" s="15" t="s">
        <v>854</v>
      </c>
      <c r="E8" s="15" t="s">
        <v>855</v>
      </c>
      <c r="F8" s="16" t="s">
        <v>856</v>
      </c>
      <c r="G8" s="16" t="s">
        <v>857</v>
      </c>
      <c r="H8" s="15" t="s">
        <v>858</v>
      </c>
      <c r="I8" s="15" t="s">
        <v>859</v>
      </c>
      <c r="J8" s="267"/>
    </row>
    <row r="9" spans="1:10" ht="14.5">
      <c r="A9" s="1">
        <v>1</v>
      </c>
      <c r="B9" s="2" t="s">
        <v>68</v>
      </c>
      <c r="C9" s="225">
        <v>100</v>
      </c>
      <c r="D9" s="225">
        <v>3</v>
      </c>
      <c r="E9" s="225">
        <v>30</v>
      </c>
      <c r="F9" s="225">
        <v>1</v>
      </c>
      <c r="G9" s="225">
        <v>33</v>
      </c>
      <c r="H9" s="225">
        <v>66</v>
      </c>
      <c r="I9" s="225">
        <v>2</v>
      </c>
      <c r="J9" s="194">
        <f>SUM(C9:I9)</f>
        <v>235</v>
      </c>
    </row>
    <row r="10" spans="1:10" ht="14.5">
      <c r="A10" s="3">
        <v>2</v>
      </c>
      <c r="B10" s="4" t="s">
        <v>69</v>
      </c>
      <c r="C10" s="227">
        <v>182</v>
      </c>
      <c r="D10" s="227">
        <v>3</v>
      </c>
      <c r="E10" s="227">
        <v>18</v>
      </c>
      <c r="F10" s="227">
        <v>0</v>
      </c>
      <c r="G10" s="227">
        <v>64</v>
      </c>
      <c r="H10" s="227">
        <v>184</v>
      </c>
      <c r="I10" s="227">
        <v>1</v>
      </c>
      <c r="J10" s="195">
        <f t="shared" ref="J10:J43" si="0">SUM(C10:I10)</f>
        <v>452</v>
      </c>
    </row>
    <row r="11" spans="1:10" ht="14.5">
      <c r="A11" s="1">
        <v>3</v>
      </c>
      <c r="B11" s="2" t="s">
        <v>70</v>
      </c>
      <c r="C11" s="225">
        <v>675</v>
      </c>
      <c r="D11" s="225">
        <v>11</v>
      </c>
      <c r="E11" s="225">
        <v>47</v>
      </c>
      <c r="F11" s="225">
        <v>1</v>
      </c>
      <c r="G11" s="225">
        <v>395</v>
      </c>
      <c r="H11" s="225">
        <v>1011</v>
      </c>
      <c r="I11" s="225">
        <v>6</v>
      </c>
      <c r="J11" s="194">
        <f t="shared" si="0"/>
        <v>2146</v>
      </c>
    </row>
    <row r="12" spans="1:10" ht="14.5">
      <c r="A12" s="3">
        <v>4</v>
      </c>
      <c r="B12" s="4" t="s">
        <v>71</v>
      </c>
      <c r="C12" s="227">
        <v>154</v>
      </c>
      <c r="D12" s="227">
        <v>0</v>
      </c>
      <c r="E12" s="227">
        <v>19</v>
      </c>
      <c r="F12" s="227">
        <v>0</v>
      </c>
      <c r="G12" s="227">
        <v>87</v>
      </c>
      <c r="H12" s="227">
        <v>48</v>
      </c>
      <c r="I12" s="227">
        <v>2</v>
      </c>
      <c r="J12" s="195">
        <f t="shared" si="0"/>
        <v>310</v>
      </c>
    </row>
    <row r="13" spans="1:10" ht="14.5">
      <c r="A13" s="1">
        <v>5</v>
      </c>
      <c r="B13" s="2" t="s">
        <v>72</v>
      </c>
      <c r="C13" s="225">
        <v>198</v>
      </c>
      <c r="D13" s="225">
        <v>6</v>
      </c>
      <c r="E13" s="225">
        <v>15</v>
      </c>
      <c r="F13" s="225">
        <v>0</v>
      </c>
      <c r="G13" s="225">
        <v>168</v>
      </c>
      <c r="H13" s="225">
        <v>307</v>
      </c>
      <c r="I13" s="225">
        <v>3</v>
      </c>
      <c r="J13" s="194">
        <f t="shared" si="0"/>
        <v>697</v>
      </c>
    </row>
    <row r="14" spans="1:10" ht="14.5">
      <c r="A14" s="3">
        <v>6</v>
      </c>
      <c r="B14" s="4" t="s">
        <v>73</v>
      </c>
      <c r="C14" s="227">
        <v>1723</v>
      </c>
      <c r="D14" s="227">
        <v>39</v>
      </c>
      <c r="E14" s="227">
        <v>147</v>
      </c>
      <c r="F14" s="227">
        <v>8</v>
      </c>
      <c r="G14" s="227">
        <v>894</v>
      </c>
      <c r="H14" s="227">
        <v>1955</v>
      </c>
      <c r="I14" s="227">
        <v>20</v>
      </c>
      <c r="J14" s="195">
        <f t="shared" si="0"/>
        <v>4786</v>
      </c>
    </row>
    <row r="15" spans="1:10" ht="14.5">
      <c r="A15" s="1">
        <v>7</v>
      </c>
      <c r="B15" s="2" t="s">
        <v>74</v>
      </c>
      <c r="C15" s="225">
        <v>33</v>
      </c>
      <c r="D15" s="225">
        <v>0</v>
      </c>
      <c r="E15" s="225">
        <v>5</v>
      </c>
      <c r="F15" s="225">
        <v>0</v>
      </c>
      <c r="G15" s="225">
        <v>29</v>
      </c>
      <c r="H15" s="225">
        <v>28</v>
      </c>
      <c r="I15" s="225">
        <v>1</v>
      </c>
      <c r="J15" s="194">
        <f t="shared" si="0"/>
        <v>96</v>
      </c>
    </row>
    <row r="16" spans="1:10" ht="14.5">
      <c r="A16" s="3">
        <v>8</v>
      </c>
      <c r="B16" s="4" t="s">
        <v>75</v>
      </c>
      <c r="C16" s="227">
        <v>62</v>
      </c>
      <c r="D16" s="227">
        <v>0</v>
      </c>
      <c r="E16" s="227">
        <v>11</v>
      </c>
      <c r="F16" s="227">
        <v>2</v>
      </c>
      <c r="G16" s="227">
        <v>33</v>
      </c>
      <c r="H16" s="227">
        <v>64</v>
      </c>
      <c r="I16" s="227">
        <v>2</v>
      </c>
      <c r="J16" s="195">
        <f t="shared" si="0"/>
        <v>174</v>
      </c>
    </row>
    <row r="17" spans="1:10" ht="14.5">
      <c r="A17" s="1">
        <v>9</v>
      </c>
      <c r="B17" s="2" t="s">
        <v>76</v>
      </c>
      <c r="C17" s="225">
        <v>1818</v>
      </c>
      <c r="D17" s="225">
        <v>26</v>
      </c>
      <c r="E17" s="225">
        <v>149</v>
      </c>
      <c r="F17" s="225">
        <v>4</v>
      </c>
      <c r="G17" s="225">
        <v>1303</v>
      </c>
      <c r="H17" s="225">
        <v>2454</v>
      </c>
      <c r="I17" s="225">
        <v>40</v>
      </c>
      <c r="J17" s="194">
        <f t="shared" si="0"/>
        <v>5794</v>
      </c>
    </row>
    <row r="18" spans="1:10" ht="14.5">
      <c r="A18" s="3">
        <v>10</v>
      </c>
      <c r="B18" s="4" t="s">
        <v>77</v>
      </c>
      <c r="C18" s="227">
        <v>1383</v>
      </c>
      <c r="D18" s="227">
        <v>16</v>
      </c>
      <c r="E18" s="227">
        <v>178</v>
      </c>
      <c r="F18" s="227">
        <v>6</v>
      </c>
      <c r="G18" s="227">
        <v>657</v>
      </c>
      <c r="H18" s="227">
        <v>1306</v>
      </c>
      <c r="I18" s="227">
        <v>24</v>
      </c>
      <c r="J18" s="195">
        <f t="shared" si="0"/>
        <v>3570</v>
      </c>
    </row>
    <row r="19" spans="1:10" ht="14.5">
      <c r="A19" s="1">
        <v>11</v>
      </c>
      <c r="B19" s="2" t="s">
        <v>78</v>
      </c>
      <c r="C19" s="225">
        <v>2168</v>
      </c>
      <c r="D19" s="225">
        <v>11</v>
      </c>
      <c r="E19" s="225">
        <v>104</v>
      </c>
      <c r="F19" s="225">
        <v>13</v>
      </c>
      <c r="G19" s="225">
        <v>1080</v>
      </c>
      <c r="H19" s="225">
        <v>1455</v>
      </c>
      <c r="I19" s="225">
        <v>37</v>
      </c>
      <c r="J19" s="194">
        <f t="shared" si="0"/>
        <v>4868</v>
      </c>
    </row>
    <row r="20" spans="1:10" ht="14.5">
      <c r="A20" s="3">
        <v>12</v>
      </c>
      <c r="B20" s="4" t="s">
        <v>79</v>
      </c>
      <c r="C20" s="227">
        <v>51</v>
      </c>
      <c r="D20" s="227">
        <v>1</v>
      </c>
      <c r="E20" s="227">
        <v>4</v>
      </c>
      <c r="F20" s="227">
        <v>0</v>
      </c>
      <c r="G20" s="227">
        <v>39</v>
      </c>
      <c r="H20" s="227">
        <v>89</v>
      </c>
      <c r="I20" s="227">
        <v>2</v>
      </c>
      <c r="J20" s="195">
        <f t="shared" si="0"/>
        <v>186</v>
      </c>
    </row>
    <row r="21" spans="1:10" ht="14.5">
      <c r="A21" s="1">
        <v>13</v>
      </c>
      <c r="B21" s="2" t="s">
        <v>80</v>
      </c>
      <c r="C21" s="225">
        <v>153</v>
      </c>
      <c r="D21" s="225">
        <v>2</v>
      </c>
      <c r="E21" s="225">
        <v>16</v>
      </c>
      <c r="F21" s="225">
        <v>1</v>
      </c>
      <c r="G21" s="225">
        <v>91</v>
      </c>
      <c r="H21" s="225">
        <v>82</v>
      </c>
      <c r="I21" s="225">
        <v>3</v>
      </c>
      <c r="J21" s="194">
        <f t="shared" si="0"/>
        <v>348</v>
      </c>
    </row>
    <row r="22" spans="1:10" ht="14.5">
      <c r="A22" s="3">
        <v>14</v>
      </c>
      <c r="B22" s="4" t="s">
        <v>81</v>
      </c>
      <c r="C22" s="227">
        <v>55</v>
      </c>
      <c r="D22" s="227">
        <v>1</v>
      </c>
      <c r="E22" s="227">
        <v>3</v>
      </c>
      <c r="F22" s="227">
        <v>0</v>
      </c>
      <c r="G22" s="227">
        <v>39</v>
      </c>
      <c r="H22" s="227">
        <v>67</v>
      </c>
      <c r="I22" s="227">
        <v>2</v>
      </c>
      <c r="J22" s="195">
        <f t="shared" si="0"/>
        <v>167</v>
      </c>
    </row>
    <row r="23" spans="1:10" ht="14.5">
      <c r="A23" s="1">
        <v>15</v>
      </c>
      <c r="B23" s="2" t="s">
        <v>82</v>
      </c>
      <c r="C23" s="225">
        <v>101</v>
      </c>
      <c r="D23" s="225">
        <v>1</v>
      </c>
      <c r="E23" s="225">
        <v>9</v>
      </c>
      <c r="F23" s="225">
        <v>0</v>
      </c>
      <c r="G23" s="225">
        <v>61</v>
      </c>
      <c r="H23" s="225">
        <v>136</v>
      </c>
      <c r="I23" s="225">
        <v>2</v>
      </c>
      <c r="J23" s="194">
        <f t="shared" si="0"/>
        <v>310</v>
      </c>
    </row>
    <row r="24" spans="1:10" ht="14.5">
      <c r="A24" s="3">
        <v>16</v>
      </c>
      <c r="B24" s="4" t="s">
        <v>83</v>
      </c>
      <c r="C24" s="227">
        <v>9</v>
      </c>
      <c r="D24" s="227">
        <v>0</v>
      </c>
      <c r="E24" s="227">
        <v>0</v>
      </c>
      <c r="F24" s="227">
        <v>0</v>
      </c>
      <c r="G24" s="227">
        <v>15</v>
      </c>
      <c r="H24" s="227">
        <v>71</v>
      </c>
      <c r="I24" s="227">
        <v>0</v>
      </c>
      <c r="J24" s="195">
        <f t="shared" si="0"/>
        <v>95</v>
      </c>
    </row>
    <row r="25" spans="1:10" ht="14.5">
      <c r="A25" s="1">
        <v>17</v>
      </c>
      <c r="B25" s="2" t="s">
        <v>84</v>
      </c>
      <c r="C25" s="225">
        <v>36</v>
      </c>
      <c r="D25" s="225">
        <v>0</v>
      </c>
      <c r="E25" s="225">
        <v>3</v>
      </c>
      <c r="F25" s="225">
        <v>1</v>
      </c>
      <c r="G25" s="225">
        <v>11</v>
      </c>
      <c r="H25" s="225">
        <v>24</v>
      </c>
      <c r="I25" s="225">
        <v>2</v>
      </c>
      <c r="J25" s="194">
        <f t="shared" si="0"/>
        <v>77</v>
      </c>
    </row>
    <row r="26" spans="1:10" ht="14.5">
      <c r="A26" s="3">
        <v>18</v>
      </c>
      <c r="B26" s="4" t="s">
        <v>85</v>
      </c>
      <c r="C26" s="227">
        <v>188</v>
      </c>
      <c r="D26" s="227">
        <v>3</v>
      </c>
      <c r="E26" s="227">
        <v>24</v>
      </c>
      <c r="F26" s="227">
        <v>0</v>
      </c>
      <c r="G26" s="227">
        <v>67</v>
      </c>
      <c r="H26" s="227">
        <v>126</v>
      </c>
      <c r="I26" s="227">
        <v>7</v>
      </c>
      <c r="J26" s="195">
        <f t="shared" si="0"/>
        <v>415</v>
      </c>
    </row>
    <row r="27" spans="1:10" ht="14.5">
      <c r="A27" s="1">
        <v>19</v>
      </c>
      <c r="B27" s="2" t="s">
        <v>86</v>
      </c>
      <c r="C27" s="225">
        <v>253</v>
      </c>
      <c r="D27" s="225">
        <v>1</v>
      </c>
      <c r="E27" s="225">
        <v>22</v>
      </c>
      <c r="F27" s="225">
        <v>0</v>
      </c>
      <c r="G27" s="225">
        <v>130</v>
      </c>
      <c r="H27" s="225">
        <v>108</v>
      </c>
      <c r="I27" s="225">
        <v>5</v>
      </c>
      <c r="J27" s="194">
        <f t="shared" si="0"/>
        <v>519</v>
      </c>
    </row>
    <row r="28" spans="1:10" ht="14.5">
      <c r="A28" s="3">
        <v>20</v>
      </c>
      <c r="B28" s="4" t="s">
        <v>87</v>
      </c>
      <c r="C28" s="227">
        <v>47</v>
      </c>
      <c r="D28" s="227">
        <v>1</v>
      </c>
      <c r="E28" s="227">
        <v>7</v>
      </c>
      <c r="F28" s="227">
        <v>0</v>
      </c>
      <c r="G28" s="227">
        <v>14</v>
      </c>
      <c r="H28" s="227">
        <v>24</v>
      </c>
      <c r="I28" s="227">
        <v>2</v>
      </c>
      <c r="J28" s="195">
        <f t="shared" si="0"/>
        <v>95</v>
      </c>
    </row>
    <row r="29" spans="1:10" ht="14.5">
      <c r="A29" s="1">
        <v>21</v>
      </c>
      <c r="B29" s="2" t="s">
        <v>88</v>
      </c>
      <c r="C29" s="225">
        <v>12</v>
      </c>
      <c r="D29" s="225">
        <v>0</v>
      </c>
      <c r="E29" s="225">
        <v>0</v>
      </c>
      <c r="F29" s="225">
        <v>0</v>
      </c>
      <c r="G29" s="225">
        <v>3</v>
      </c>
      <c r="H29" s="225">
        <v>8</v>
      </c>
      <c r="I29" s="225">
        <v>2</v>
      </c>
      <c r="J29" s="194">
        <f t="shared" si="0"/>
        <v>25</v>
      </c>
    </row>
    <row r="30" spans="1:10" ht="14.5">
      <c r="A30" s="3">
        <v>22</v>
      </c>
      <c r="B30" s="4" t="s">
        <v>89</v>
      </c>
      <c r="C30" s="227">
        <v>199</v>
      </c>
      <c r="D30" s="227">
        <v>1</v>
      </c>
      <c r="E30" s="227">
        <v>20</v>
      </c>
      <c r="F30" s="227">
        <v>0</v>
      </c>
      <c r="G30" s="227">
        <v>71</v>
      </c>
      <c r="H30" s="227">
        <v>161</v>
      </c>
      <c r="I30" s="227">
        <v>7</v>
      </c>
      <c r="J30" s="195">
        <f t="shared" si="0"/>
        <v>459</v>
      </c>
    </row>
    <row r="31" spans="1:10" ht="14.5">
      <c r="A31" s="1">
        <v>23</v>
      </c>
      <c r="B31" s="2" t="s">
        <v>90</v>
      </c>
      <c r="C31" s="225">
        <v>70</v>
      </c>
      <c r="D31" s="225">
        <v>0</v>
      </c>
      <c r="E31" s="225">
        <v>8</v>
      </c>
      <c r="F31" s="225">
        <v>0</v>
      </c>
      <c r="G31" s="225">
        <v>33</v>
      </c>
      <c r="H31" s="225">
        <v>42</v>
      </c>
      <c r="I31" s="225">
        <v>3</v>
      </c>
      <c r="J31" s="194">
        <f t="shared" si="0"/>
        <v>156</v>
      </c>
    </row>
    <row r="32" spans="1:10" ht="14.5">
      <c r="A32" s="3">
        <v>24</v>
      </c>
      <c r="B32" s="4" t="s">
        <v>91</v>
      </c>
      <c r="C32" s="227">
        <v>52</v>
      </c>
      <c r="D32" s="227">
        <v>0</v>
      </c>
      <c r="E32" s="227">
        <v>6</v>
      </c>
      <c r="F32" s="227">
        <v>0</v>
      </c>
      <c r="G32" s="227">
        <v>23</v>
      </c>
      <c r="H32" s="227">
        <v>50</v>
      </c>
      <c r="I32" s="227">
        <v>0</v>
      </c>
      <c r="J32" s="195">
        <f t="shared" si="0"/>
        <v>131</v>
      </c>
    </row>
    <row r="33" spans="1:10" ht="14.5">
      <c r="A33" s="1">
        <v>25</v>
      </c>
      <c r="B33" s="2" t="s">
        <v>92</v>
      </c>
      <c r="C33" s="225">
        <v>15</v>
      </c>
      <c r="D33" s="225">
        <v>0</v>
      </c>
      <c r="E33" s="225">
        <v>1</v>
      </c>
      <c r="F33" s="225">
        <v>0</v>
      </c>
      <c r="G33" s="225">
        <v>2</v>
      </c>
      <c r="H33" s="225">
        <v>12</v>
      </c>
      <c r="I33" s="225">
        <v>0</v>
      </c>
      <c r="J33" s="194">
        <f t="shared" si="0"/>
        <v>30</v>
      </c>
    </row>
    <row r="34" spans="1:10" ht="14.5">
      <c r="A34" s="3">
        <v>26</v>
      </c>
      <c r="B34" s="4" t="s">
        <v>93</v>
      </c>
      <c r="C34" s="227">
        <v>228</v>
      </c>
      <c r="D34" s="227">
        <v>0</v>
      </c>
      <c r="E34" s="227">
        <v>58</v>
      </c>
      <c r="F34" s="227">
        <v>1</v>
      </c>
      <c r="G34" s="227">
        <v>143</v>
      </c>
      <c r="H34" s="227">
        <v>102</v>
      </c>
      <c r="I34" s="227">
        <v>1</v>
      </c>
      <c r="J34" s="195">
        <f t="shared" si="0"/>
        <v>533</v>
      </c>
    </row>
    <row r="35" spans="1:10" ht="14.5">
      <c r="A35" s="1">
        <v>27</v>
      </c>
      <c r="B35" s="2" t="s">
        <v>94</v>
      </c>
      <c r="C35" s="225">
        <v>11</v>
      </c>
      <c r="D35" s="225">
        <v>0</v>
      </c>
      <c r="E35" s="225">
        <v>0</v>
      </c>
      <c r="F35" s="225">
        <v>0</v>
      </c>
      <c r="G35" s="225">
        <v>5</v>
      </c>
      <c r="H35" s="225">
        <v>6</v>
      </c>
      <c r="I35" s="225">
        <v>0</v>
      </c>
      <c r="J35" s="194">
        <f t="shared" si="0"/>
        <v>22</v>
      </c>
    </row>
    <row r="36" spans="1:10" ht="14.5">
      <c r="A36" s="3">
        <v>28</v>
      </c>
      <c r="B36" s="4" t="s">
        <v>95</v>
      </c>
      <c r="C36" s="227">
        <v>207</v>
      </c>
      <c r="D36" s="227">
        <v>3</v>
      </c>
      <c r="E36" s="227">
        <v>21</v>
      </c>
      <c r="F36" s="227">
        <v>2</v>
      </c>
      <c r="G36" s="227">
        <v>139</v>
      </c>
      <c r="H36" s="227">
        <v>136</v>
      </c>
      <c r="I36" s="227">
        <v>6</v>
      </c>
      <c r="J36" s="195">
        <f t="shared" si="0"/>
        <v>514</v>
      </c>
    </row>
    <row r="37" spans="1:10" ht="14.5">
      <c r="A37" s="1">
        <v>29</v>
      </c>
      <c r="B37" s="2" t="s">
        <v>96</v>
      </c>
      <c r="C37" s="225">
        <v>181</v>
      </c>
      <c r="D37" s="225">
        <v>0</v>
      </c>
      <c r="E37" s="225">
        <v>7</v>
      </c>
      <c r="F37" s="225">
        <v>0</v>
      </c>
      <c r="G37" s="225">
        <v>136</v>
      </c>
      <c r="H37" s="225">
        <v>23</v>
      </c>
      <c r="I37" s="225">
        <v>4</v>
      </c>
      <c r="J37" s="194">
        <f t="shared" si="0"/>
        <v>351</v>
      </c>
    </row>
    <row r="38" spans="1:10" ht="14.5">
      <c r="A38" s="3">
        <v>30</v>
      </c>
      <c r="B38" s="4" t="s">
        <v>97</v>
      </c>
      <c r="C38" s="227">
        <v>82</v>
      </c>
      <c r="D38" s="227">
        <v>2</v>
      </c>
      <c r="E38" s="227">
        <v>9</v>
      </c>
      <c r="F38" s="227">
        <v>0</v>
      </c>
      <c r="G38" s="227">
        <v>44</v>
      </c>
      <c r="H38" s="227">
        <v>27</v>
      </c>
      <c r="I38" s="227">
        <v>0</v>
      </c>
      <c r="J38" s="195">
        <f t="shared" si="0"/>
        <v>164</v>
      </c>
    </row>
    <row r="39" spans="1:10" ht="14.5">
      <c r="A39" s="1">
        <v>31</v>
      </c>
      <c r="B39" s="2" t="s">
        <v>98</v>
      </c>
      <c r="C39" s="225">
        <v>180</v>
      </c>
      <c r="D39" s="225">
        <v>1</v>
      </c>
      <c r="E39" s="225">
        <v>21</v>
      </c>
      <c r="F39" s="225">
        <v>0</v>
      </c>
      <c r="G39" s="225">
        <v>82</v>
      </c>
      <c r="H39" s="225">
        <v>62</v>
      </c>
      <c r="I39" s="225">
        <v>3</v>
      </c>
      <c r="J39" s="194">
        <f t="shared" si="0"/>
        <v>349</v>
      </c>
    </row>
    <row r="40" spans="1:10" ht="14.5">
      <c r="A40" s="3">
        <v>32</v>
      </c>
      <c r="B40" s="4" t="s">
        <v>99</v>
      </c>
      <c r="C40" s="227">
        <v>158</v>
      </c>
      <c r="D40" s="227">
        <v>3</v>
      </c>
      <c r="E40" s="227">
        <v>10</v>
      </c>
      <c r="F40" s="227">
        <v>0</v>
      </c>
      <c r="G40" s="227">
        <v>62</v>
      </c>
      <c r="H40" s="227">
        <v>116</v>
      </c>
      <c r="I40" s="227">
        <v>6</v>
      </c>
      <c r="J40" s="195">
        <f t="shared" si="0"/>
        <v>355</v>
      </c>
    </row>
    <row r="41" spans="1:10" ht="14.5">
      <c r="A41" s="1">
        <v>33</v>
      </c>
      <c r="B41" s="2" t="s">
        <v>100</v>
      </c>
      <c r="C41" s="225">
        <v>332</v>
      </c>
      <c r="D41" s="225">
        <v>3</v>
      </c>
      <c r="E41" s="225">
        <v>30</v>
      </c>
      <c r="F41" s="225">
        <v>1</v>
      </c>
      <c r="G41" s="225">
        <v>213</v>
      </c>
      <c r="H41" s="225">
        <v>240</v>
      </c>
      <c r="I41" s="225">
        <v>3</v>
      </c>
      <c r="J41" s="194">
        <f t="shared" si="0"/>
        <v>822</v>
      </c>
    </row>
    <row r="42" spans="1:10" ht="14.5">
      <c r="A42" s="3">
        <v>34</v>
      </c>
      <c r="B42" s="4" t="s">
        <v>101</v>
      </c>
      <c r="C42" s="227">
        <v>417</v>
      </c>
      <c r="D42" s="227">
        <v>7</v>
      </c>
      <c r="E42" s="227">
        <v>267</v>
      </c>
      <c r="F42" s="227">
        <v>5</v>
      </c>
      <c r="G42" s="227">
        <v>191</v>
      </c>
      <c r="H42" s="227">
        <v>271</v>
      </c>
      <c r="I42" s="227">
        <v>13</v>
      </c>
      <c r="J42" s="195">
        <f t="shared" si="0"/>
        <v>1171</v>
      </c>
    </row>
    <row r="43" spans="1:10" ht="14.5">
      <c r="A43" s="1">
        <v>35</v>
      </c>
      <c r="B43" s="2" t="s">
        <v>849</v>
      </c>
      <c r="C43" s="225">
        <v>368</v>
      </c>
      <c r="D43" s="225">
        <v>4</v>
      </c>
      <c r="E43" s="225">
        <v>53</v>
      </c>
      <c r="F43" s="225">
        <v>0</v>
      </c>
      <c r="G43" s="225">
        <v>139</v>
      </c>
      <c r="H43" s="225">
        <v>100</v>
      </c>
      <c r="I43" s="225">
        <v>13</v>
      </c>
      <c r="J43" s="194">
        <f t="shared" si="0"/>
        <v>677</v>
      </c>
    </row>
    <row r="44" spans="1:10" ht="14.5">
      <c r="A44" s="268" t="s">
        <v>103</v>
      </c>
      <c r="B44" s="269"/>
      <c r="C44" s="196">
        <f>SUM(C9:C43)</f>
        <v>11901</v>
      </c>
      <c r="D44" s="196">
        <f t="shared" ref="D44:J44" si="1">SUM(D9:D43)</f>
        <v>149</v>
      </c>
      <c r="E44" s="196">
        <f t="shared" si="1"/>
        <v>1322</v>
      </c>
      <c r="F44" s="196">
        <f t="shared" si="1"/>
        <v>46</v>
      </c>
      <c r="G44" s="196">
        <f t="shared" si="1"/>
        <v>6496</v>
      </c>
      <c r="H44" s="196">
        <f t="shared" si="1"/>
        <v>10961</v>
      </c>
      <c r="I44" s="196">
        <f t="shared" si="1"/>
        <v>224</v>
      </c>
      <c r="J44" s="196">
        <f t="shared" si="1"/>
        <v>31099</v>
      </c>
    </row>
    <row r="45" spans="1:10">
      <c r="A45" t="s">
        <v>850</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6"/>
  <sheetViews>
    <sheetView showGridLines="0" zoomScale="84" workbookViewId="0">
      <pane xSplit="2" topLeftCell="O1" activePane="topRight" state="frozen"/>
      <selection pane="topRight" activeCell="K46" sqref="K46"/>
    </sheetView>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bestFit="1" customWidth="1"/>
    <col min="6" max="6" width="11.4140625" bestFit="1" customWidth="1"/>
    <col min="7" max="7" width="14.4140625" bestFit="1" customWidth="1"/>
    <col min="8" max="8" width="11.4140625" bestFit="1" customWidth="1"/>
    <col min="9" max="9" width="14.4140625" bestFit="1" customWidth="1"/>
    <col min="10" max="10" width="11.4140625" bestFit="1" customWidth="1"/>
    <col min="11" max="23" width="11.4140625" customWidth="1"/>
    <col min="24" max="24" width="12.83203125" customWidth="1"/>
    <col min="25" max="26" width="11.4140625" hidden="1" customWidth="1"/>
  </cols>
  <sheetData>
    <row r="1" spans="1:32">
      <c r="A1" s="12" t="s">
        <v>862</v>
      </c>
      <c r="B1" s="7"/>
      <c r="C1" s="7"/>
      <c r="D1" s="7"/>
      <c r="E1" s="7"/>
      <c r="F1" s="7"/>
      <c r="G1" s="7"/>
      <c r="H1" s="7"/>
      <c r="I1" s="9"/>
      <c r="J1" s="75"/>
      <c r="K1" s="75"/>
      <c r="L1" s="75"/>
      <c r="M1" s="9"/>
      <c r="N1" s="75"/>
      <c r="O1" s="9"/>
      <c r="P1" s="75"/>
      <c r="Q1" s="9"/>
      <c r="R1" s="75"/>
      <c r="S1" s="9"/>
      <c r="T1" s="9"/>
      <c r="U1" s="9"/>
      <c r="V1" s="75"/>
      <c r="W1" s="9" t="s">
        <v>51</v>
      </c>
      <c r="X1" s="75" t="s">
        <v>52</v>
      </c>
      <c r="Y1" s="75"/>
      <c r="Z1" s="75"/>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3">
      <c r="A4" s="11" t="s">
        <v>38</v>
      </c>
      <c r="B4" s="7"/>
      <c r="C4" s="7"/>
      <c r="D4" s="7"/>
      <c r="E4" s="7"/>
      <c r="F4" s="7"/>
      <c r="G4" s="7"/>
      <c r="H4" s="7"/>
      <c r="I4" s="7"/>
      <c r="J4" s="7"/>
      <c r="K4" s="7"/>
      <c r="L4" s="7"/>
      <c r="M4" s="7"/>
      <c r="N4" s="7"/>
      <c r="O4" s="7"/>
      <c r="P4" s="7"/>
      <c r="Q4" s="7"/>
      <c r="R4" s="7"/>
      <c r="S4" s="7"/>
      <c r="T4" s="7"/>
      <c r="U4" s="7"/>
      <c r="V4" s="7"/>
      <c r="W4" s="7"/>
      <c r="X4" s="7"/>
      <c r="Y4" s="7"/>
      <c r="Z4" s="7"/>
    </row>
    <row r="5" spans="1:32" ht="18" customHeight="1">
      <c r="A5" s="13"/>
      <c r="B5" s="7"/>
      <c r="C5" s="7"/>
      <c r="D5" s="7"/>
      <c r="E5" s="7"/>
      <c r="F5" s="7"/>
      <c r="G5" s="7"/>
      <c r="H5" s="7"/>
      <c r="I5" s="7"/>
      <c r="J5" s="7"/>
      <c r="K5" s="7"/>
      <c r="L5" s="7"/>
      <c r="M5" s="7"/>
      <c r="N5" s="7"/>
      <c r="O5" s="7"/>
      <c r="P5" s="7"/>
      <c r="Q5" s="7"/>
      <c r="R5" s="7"/>
      <c r="S5" s="7"/>
      <c r="T5" s="7"/>
      <c r="U5" s="7"/>
      <c r="V5" s="7"/>
      <c r="W5" s="7"/>
      <c r="X5" s="7"/>
      <c r="Y5" s="7"/>
      <c r="Z5" s="7"/>
    </row>
    <row r="6" spans="1:32">
      <c r="A6" s="7" t="s">
        <v>107</v>
      </c>
      <c r="B6" s="7"/>
      <c r="C6" s="7"/>
      <c r="D6" s="7"/>
      <c r="E6" s="7"/>
      <c r="F6" s="7"/>
      <c r="G6" s="7"/>
      <c r="H6" s="7"/>
      <c r="I6" s="7"/>
      <c r="J6" s="7"/>
      <c r="K6" s="7"/>
      <c r="L6" s="7"/>
      <c r="M6" s="7"/>
      <c r="N6" s="7"/>
      <c r="O6" s="7"/>
      <c r="P6" s="7"/>
      <c r="Q6" s="7"/>
      <c r="R6" s="7"/>
      <c r="S6" s="7"/>
      <c r="T6" s="7"/>
      <c r="U6" s="7"/>
      <c r="V6" s="7"/>
      <c r="W6" s="7"/>
      <c r="X6" s="7"/>
      <c r="Y6" s="7"/>
      <c r="Z6" s="7"/>
    </row>
    <row r="7" spans="1:32" ht="14.5" customHeight="1">
      <c r="A7" s="267" t="s">
        <v>54</v>
      </c>
      <c r="B7" s="267" t="s">
        <v>108</v>
      </c>
      <c r="C7" s="355" t="s">
        <v>120</v>
      </c>
      <c r="D7" s="356"/>
      <c r="E7" s="355" t="s">
        <v>121</v>
      </c>
      <c r="F7" s="356"/>
      <c r="G7" s="355" t="s">
        <v>122</v>
      </c>
      <c r="H7" s="357"/>
      <c r="I7" s="355" t="s">
        <v>123</v>
      </c>
      <c r="J7" s="356"/>
      <c r="K7" s="355" t="s">
        <v>124</v>
      </c>
      <c r="L7" s="356"/>
      <c r="M7" s="355" t="s">
        <v>125</v>
      </c>
      <c r="N7" s="356"/>
      <c r="O7" s="355" t="s">
        <v>126</v>
      </c>
      <c r="P7" s="357"/>
      <c r="Q7" s="355" t="s">
        <v>127</v>
      </c>
      <c r="R7" s="356"/>
      <c r="S7" s="355" t="s">
        <v>128</v>
      </c>
      <c r="T7" s="356"/>
      <c r="U7" s="355" t="s">
        <v>129</v>
      </c>
      <c r="V7" s="356"/>
      <c r="W7" s="355" t="s">
        <v>130</v>
      </c>
      <c r="X7" s="357"/>
      <c r="Y7" s="355" t="s">
        <v>863</v>
      </c>
      <c r="Z7" s="356"/>
    </row>
    <row r="8" spans="1:32" ht="14.5">
      <c r="A8" s="267"/>
      <c r="B8" s="267"/>
      <c r="C8" s="15" t="s">
        <v>864</v>
      </c>
      <c r="D8" s="15" t="s">
        <v>865</v>
      </c>
      <c r="E8" s="15" t="s">
        <v>864</v>
      </c>
      <c r="F8" s="15" t="s">
        <v>865</v>
      </c>
      <c r="G8" s="15" t="s">
        <v>864</v>
      </c>
      <c r="H8" s="143" t="s">
        <v>865</v>
      </c>
      <c r="I8" s="15" t="s">
        <v>864</v>
      </c>
      <c r="J8" s="15" t="s">
        <v>865</v>
      </c>
      <c r="K8" s="15" t="s">
        <v>864</v>
      </c>
      <c r="L8" s="15" t="s">
        <v>865</v>
      </c>
      <c r="M8" s="15" t="s">
        <v>864</v>
      </c>
      <c r="N8" s="15" t="s">
        <v>865</v>
      </c>
      <c r="O8" s="15" t="s">
        <v>864</v>
      </c>
      <c r="P8" s="143" t="s">
        <v>865</v>
      </c>
      <c r="Q8" s="15" t="s">
        <v>864</v>
      </c>
      <c r="R8" s="15" t="s">
        <v>865</v>
      </c>
      <c r="S8" s="15" t="s">
        <v>864</v>
      </c>
      <c r="T8" s="15" t="s">
        <v>865</v>
      </c>
      <c r="U8" s="15" t="s">
        <v>864</v>
      </c>
      <c r="V8" s="15" t="s">
        <v>865</v>
      </c>
      <c r="W8" s="15" t="s">
        <v>864</v>
      </c>
      <c r="X8" s="143" t="s">
        <v>865</v>
      </c>
      <c r="Y8" s="15" t="s">
        <v>864</v>
      </c>
      <c r="Z8" s="15" t="s">
        <v>865</v>
      </c>
    </row>
    <row r="9" spans="1:32" ht="14.5">
      <c r="A9" s="1">
        <v>1</v>
      </c>
      <c r="B9" s="2" t="s">
        <v>68</v>
      </c>
      <c r="C9" s="177">
        <v>1</v>
      </c>
      <c r="D9" s="178">
        <v>8</v>
      </c>
      <c r="E9" s="178">
        <v>2</v>
      </c>
      <c r="F9" s="178">
        <v>13</v>
      </c>
      <c r="G9" s="178">
        <v>4</v>
      </c>
      <c r="H9" s="178">
        <v>24</v>
      </c>
      <c r="I9" s="179">
        <v>6</v>
      </c>
      <c r="J9" s="180">
        <v>28</v>
      </c>
      <c r="K9" s="180">
        <v>6</v>
      </c>
      <c r="L9" s="180">
        <v>37</v>
      </c>
      <c r="M9" s="180">
        <v>6</v>
      </c>
      <c r="N9" s="180">
        <v>40</v>
      </c>
      <c r="O9" s="180">
        <v>6</v>
      </c>
      <c r="P9" s="180">
        <v>49</v>
      </c>
      <c r="Q9" s="180">
        <v>13</v>
      </c>
      <c r="R9" s="180">
        <v>59</v>
      </c>
      <c r="S9" s="180">
        <v>17</v>
      </c>
      <c r="T9" s="180">
        <v>66</v>
      </c>
      <c r="U9" s="180">
        <v>19</v>
      </c>
      <c r="V9" s="180">
        <v>72</v>
      </c>
      <c r="W9" s="180">
        <v>20</v>
      </c>
      <c r="X9" s="180">
        <v>82</v>
      </c>
      <c r="Y9" s="180"/>
      <c r="Z9" s="180"/>
      <c r="AA9" s="197"/>
      <c r="AB9" s="197"/>
      <c r="AC9" s="197"/>
      <c r="AD9" s="197"/>
      <c r="AE9" s="197"/>
      <c r="AF9" s="197"/>
    </row>
    <row r="10" spans="1:32" ht="14.5">
      <c r="A10" s="3">
        <v>2</v>
      </c>
      <c r="B10" s="4" t="s">
        <v>69</v>
      </c>
      <c r="C10" s="181">
        <v>1</v>
      </c>
      <c r="D10" s="182">
        <v>41</v>
      </c>
      <c r="E10" s="182">
        <v>2</v>
      </c>
      <c r="F10" s="182">
        <v>59</v>
      </c>
      <c r="G10" s="182">
        <v>8</v>
      </c>
      <c r="H10" s="182">
        <v>115</v>
      </c>
      <c r="I10" s="183">
        <v>8</v>
      </c>
      <c r="J10" s="184">
        <v>137</v>
      </c>
      <c r="K10" s="184">
        <v>8</v>
      </c>
      <c r="L10" s="184">
        <v>154</v>
      </c>
      <c r="M10" s="184">
        <v>8</v>
      </c>
      <c r="N10" s="184">
        <v>171</v>
      </c>
      <c r="O10" s="184">
        <v>10</v>
      </c>
      <c r="P10" s="184">
        <v>193</v>
      </c>
      <c r="Q10" s="184">
        <v>15</v>
      </c>
      <c r="R10" s="184">
        <v>215</v>
      </c>
      <c r="S10" s="184">
        <v>16</v>
      </c>
      <c r="T10" s="184">
        <v>233</v>
      </c>
      <c r="U10" s="184">
        <v>20</v>
      </c>
      <c r="V10" s="184">
        <v>263</v>
      </c>
      <c r="W10" s="184">
        <v>22</v>
      </c>
      <c r="X10" s="184">
        <v>293</v>
      </c>
      <c r="Y10" s="184"/>
      <c r="Z10" s="184"/>
      <c r="AA10" s="197"/>
      <c r="AB10" s="197"/>
      <c r="AC10" s="197"/>
      <c r="AD10" s="197"/>
      <c r="AE10" s="197"/>
      <c r="AF10" s="197"/>
    </row>
    <row r="11" spans="1:32" ht="14.5">
      <c r="A11" s="1">
        <v>3</v>
      </c>
      <c r="B11" s="2" t="s">
        <v>70</v>
      </c>
      <c r="C11" s="177">
        <v>8</v>
      </c>
      <c r="D11" s="178">
        <v>148</v>
      </c>
      <c r="E11" s="178">
        <v>14</v>
      </c>
      <c r="F11" s="178">
        <v>283</v>
      </c>
      <c r="G11" s="178">
        <v>18</v>
      </c>
      <c r="H11" s="178">
        <v>425</v>
      </c>
      <c r="I11" s="179">
        <v>20</v>
      </c>
      <c r="J11" s="180">
        <v>478</v>
      </c>
      <c r="K11" s="180">
        <v>23</v>
      </c>
      <c r="L11" s="180">
        <v>574</v>
      </c>
      <c r="M11" s="180">
        <v>26</v>
      </c>
      <c r="N11" s="180">
        <v>639</v>
      </c>
      <c r="O11" s="180">
        <v>33</v>
      </c>
      <c r="P11" s="180">
        <v>740</v>
      </c>
      <c r="Q11" s="180">
        <v>39</v>
      </c>
      <c r="R11" s="180">
        <v>857</v>
      </c>
      <c r="S11" s="180">
        <v>48</v>
      </c>
      <c r="T11" s="180">
        <v>949</v>
      </c>
      <c r="U11" s="180">
        <v>58</v>
      </c>
      <c r="V11" s="180">
        <v>1037</v>
      </c>
      <c r="W11" s="180">
        <v>68</v>
      </c>
      <c r="X11" s="180">
        <v>1133</v>
      </c>
      <c r="Y11" s="180"/>
      <c r="Z11" s="180"/>
      <c r="AA11" s="197"/>
      <c r="AB11" s="197"/>
      <c r="AC11" s="197"/>
      <c r="AD11" s="197"/>
      <c r="AE11" s="197"/>
      <c r="AF11" s="197"/>
    </row>
    <row r="12" spans="1:32" ht="14.5">
      <c r="A12" s="3">
        <v>4</v>
      </c>
      <c r="B12" s="4" t="s">
        <v>71</v>
      </c>
      <c r="C12" s="181">
        <v>2</v>
      </c>
      <c r="D12" s="182">
        <v>5</v>
      </c>
      <c r="E12" s="182">
        <v>3</v>
      </c>
      <c r="F12" s="182">
        <v>7</v>
      </c>
      <c r="G12" s="182">
        <v>4</v>
      </c>
      <c r="H12" s="182">
        <v>15</v>
      </c>
      <c r="I12" s="183">
        <v>5</v>
      </c>
      <c r="J12" s="184">
        <v>15</v>
      </c>
      <c r="K12" s="184">
        <v>5</v>
      </c>
      <c r="L12" s="184">
        <v>18</v>
      </c>
      <c r="M12" s="184">
        <v>6</v>
      </c>
      <c r="N12" s="184">
        <v>22</v>
      </c>
      <c r="O12" s="184">
        <v>8</v>
      </c>
      <c r="P12" s="184">
        <v>28</v>
      </c>
      <c r="Q12" s="184">
        <v>8</v>
      </c>
      <c r="R12" s="184">
        <v>32</v>
      </c>
      <c r="S12" s="184">
        <v>8</v>
      </c>
      <c r="T12" s="184">
        <v>35</v>
      </c>
      <c r="U12" s="184">
        <v>9</v>
      </c>
      <c r="V12" s="184">
        <v>41</v>
      </c>
      <c r="W12" s="184">
        <v>14</v>
      </c>
      <c r="X12" s="184">
        <v>48</v>
      </c>
      <c r="Y12" s="184"/>
      <c r="Z12" s="184"/>
      <c r="AA12" s="197"/>
      <c r="AB12" s="197"/>
      <c r="AC12" s="197"/>
      <c r="AD12" s="197"/>
      <c r="AE12" s="197"/>
      <c r="AF12" s="197"/>
    </row>
    <row r="13" spans="1:32" ht="14.5">
      <c r="A13" s="1">
        <v>5</v>
      </c>
      <c r="B13" s="2" t="s">
        <v>72</v>
      </c>
      <c r="C13" s="177">
        <v>1</v>
      </c>
      <c r="D13" s="178">
        <v>43</v>
      </c>
      <c r="E13" s="178">
        <v>2</v>
      </c>
      <c r="F13" s="178">
        <v>76</v>
      </c>
      <c r="G13" s="178">
        <v>6</v>
      </c>
      <c r="H13" s="178">
        <v>126</v>
      </c>
      <c r="I13" s="179">
        <v>7</v>
      </c>
      <c r="J13" s="180">
        <v>139</v>
      </c>
      <c r="K13" s="180">
        <v>8</v>
      </c>
      <c r="L13" s="180">
        <v>179</v>
      </c>
      <c r="M13" s="180">
        <v>8</v>
      </c>
      <c r="N13" s="180">
        <v>205</v>
      </c>
      <c r="O13" s="180">
        <v>9</v>
      </c>
      <c r="P13" s="180">
        <v>247</v>
      </c>
      <c r="Q13" s="180">
        <v>10</v>
      </c>
      <c r="R13" s="180">
        <v>280</v>
      </c>
      <c r="S13" s="180">
        <v>14</v>
      </c>
      <c r="T13" s="180">
        <v>306</v>
      </c>
      <c r="U13" s="180">
        <v>23</v>
      </c>
      <c r="V13" s="180">
        <v>343</v>
      </c>
      <c r="W13" s="180">
        <v>40</v>
      </c>
      <c r="X13" s="180">
        <v>368</v>
      </c>
      <c r="Y13" s="180"/>
      <c r="Z13" s="180"/>
      <c r="AA13" s="197"/>
      <c r="AB13" s="197"/>
      <c r="AC13" s="197"/>
      <c r="AD13" s="197"/>
      <c r="AE13" s="197"/>
      <c r="AF13" s="197"/>
    </row>
    <row r="14" spans="1:32" ht="14.5">
      <c r="A14" s="3">
        <v>6</v>
      </c>
      <c r="B14" s="4" t="s">
        <v>73</v>
      </c>
      <c r="C14" s="181">
        <v>23</v>
      </c>
      <c r="D14" s="182">
        <v>292</v>
      </c>
      <c r="E14" s="182">
        <v>37</v>
      </c>
      <c r="F14" s="182">
        <v>539</v>
      </c>
      <c r="G14" s="182">
        <v>44</v>
      </c>
      <c r="H14" s="182">
        <v>822</v>
      </c>
      <c r="I14" s="183">
        <v>52</v>
      </c>
      <c r="J14" s="184">
        <v>950</v>
      </c>
      <c r="K14" s="184">
        <v>66</v>
      </c>
      <c r="L14" s="184">
        <v>1178</v>
      </c>
      <c r="M14" s="184">
        <v>75</v>
      </c>
      <c r="N14" s="184">
        <v>1346</v>
      </c>
      <c r="O14" s="184">
        <v>86</v>
      </c>
      <c r="P14" s="184">
        <v>1541</v>
      </c>
      <c r="Q14" s="184">
        <v>100</v>
      </c>
      <c r="R14" s="184">
        <v>1756</v>
      </c>
      <c r="S14" s="184">
        <v>117</v>
      </c>
      <c r="T14" s="184">
        <v>1923</v>
      </c>
      <c r="U14" s="184">
        <v>132</v>
      </c>
      <c r="V14" s="184">
        <v>2085</v>
      </c>
      <c r="W14" s="184">
        <v>132</v>
      </c>
      <c r="X14" s="184">
        <v>2272</v>
      </c>
      <c r="Y14" s="184"/>
      <c r="Z14" s="184"/>
      <c r="AA14" s="197"/>
      <c r="AB14" s="197"/>
      <c r="AC14" s="197"/>
      <c r="AD14" s="197"/>
      <c r="AE14" s="197"/>
      <c r="AF14" s="197"/>
    </row>
    <row r="15" spans="1:32" ht="14.5">
      <c r="A15" s="1">
        <v>7</v>
      </c>
      <c r="B15" s="2" t="s">
        <v>74</v>
      </c>
      <c r="C15" s="177">
        <v>0</v>
      </c>
      <c r="D15" s="178">
        <v>1</v>
      </c>
      <c r="E15" s="178">
        <v>0</v>
      </c>
      <c r="F15" s="178">
        <v>2</v>
      </c>
      <c r="G15" s="178">
        <v>0</v>
      </c>
      <c r="H15" s="178">
        <v>8</v>
      </c>
      <c r="I15" s="179">
        <v>0</v>
      </c>
      <c r="J15" s="180">
        <v>9</v>
      </c>
      <c r="K15" s="180">
        <v>0</v>
      </c>
      <c r="L15" s="180">
        <v>9</v>
      </c>
      <c r="M15" s="180">
        <v>0</v>
      </c>
      <c r="N15" s="180">
        <v>13</v>
      </c>
      <c r="O15" s="180">
        <v>1</v>
      </c>
      <c r="P15" s="180">
        <v>17</v>
      </c>
      <c r="Q15" s="180">
        <v>2</v>
      </c>
      <c r="R15" s="180">
        <v>19</v>
      </c>
      <c r="S15" s="180">
        <v>2</v>
      </c>
      <c r="T15" s="180">
        <v>22</v>
      </c>
      <c r="U15" s="180">
        <v>3</v>
      </c>
      <c r="V15" s="180">
        <v>23</v>
      </c>
      <c r="W15" s="180">
        <v>3</v>
      </c>
      <c r="X15" s="180">
        <v>32</v>
      </c>
      <c r="Y15" s="180"/>
      <c r="Z15" s="180"/>
      <c r="AA15" s="197"/>
      <c r="AB15" s="197"/>
      <c r="AC15" s="197"/>
      <c r="AD15" s="197"/>
      <c r="AE15" s="197"/>
      <c r="AF15" s="197"/>
    </row>
    <row r="16" spans="1:32" ht="14.5">
      <c r="A16" s="3">
        <v>8</v>
      </c>
      <c r="B16" s="4" t="s">
        <v>75</v>
      </c>
      <c r="C16" s="181">
        <v>0</v>
      </c>
      <c r="D16" s="182">
        <v>14</v>
      </c>
      <c r="E16" s="182">
        <v>0</v>
      </c>
      <c r="F16" s="182">
        <v>29</v>
      </c>
      <c r="G16" s="182">
        <v>0</v>
      </c>
      <c r="H16" s="182">
        <v>44</v>
      </c>
      <c r="I16" s="183">
        <v>3</v>
      </c>
      <c r="J16" s="184">
        <v>52</v>
      </c>
      <c r="K16" s="184">
        <v>4</v>
      </c>
      <c r="L16" s="184">
        <v>59</v>
      </c>
      <c r="M16" s="184">
        <v>4</v>
      </c>
      <c r="N16" s="184">
        <v>64</v>
      </c>
      <c r="O16" s="184">
        <v>4</v>
      </c>
      <c r="P16" s="184">
        <v>69</v>
      </c>
      <c r="Q16" s="184">
        <v>4</v>
      </c>
      <c r="R16" s="184">
        <v>75</v>
      </c>
      <c r="S16" s="184">
        <v>4</v>
      </c>
      <c r="T16" s="184">
        <v>78</v>
      </c>
      <c r="U16" s="184">
        <v>7</v>
      </c>
      <c r="V16" s="184">
        <v>83</v>
      </c>
      <c r="W16" s="184">
        <v>11</v>
      </c>
      <c r="X16" s="184">
        <v>88</v>
      </c>
      <c r="Y16" s="184"/>
      <c r="Z16" s="184"/>
      <c r="AA16" s="197"/>
      <c r="AB16" s="197"/>
      <c r="AC16" s="197"/>
      <c r="AD16" s="197"/>
      <c r="AE16" s="197"/>
      <c r="AF16" s="197"/>
    </row>
    <row r="17" spans="1:32" ht="14.5">
      <c r="A17" s="1">
        <v>9</v>
      </c>
      <c r="B17" s="2" t="s">
        <v>76</v>
      </c>
      <c r="C17" s="177">
        <v>18</v>
      </c>
      <c r="D17" s="178">
        <v>383</v>
      </c>
      <c r="E17" s="178">
        <v>38</v>
      </c>
      <c r="F17" s="178">
        <v>758</v>
      </c>
      <c r="G17" s="178">
        <v>48</v>
      </c>
      <c r="H17" s="178">
        <v>1235</v>
      </c>
      <c r="I17" s="179">
        <v>57</v>
      </c>
      <c r="J17" s="180">
        <v>1416</v>
      </c>
      <c r="K17" s="180">
        <v>71</v>
      </c>
      <c r="L17" s="180">
        <v>1747</v>
      </c>
      <c r="M17" s="180">
        <v>82</v>
      </c>
      <c r="N17" s="180">
        <v>2003</v>
      </c>
      <c r="O17" s="180">
        <v>99</v>
      </c>
      <c r="P17" s="180">
        <v>2322</v>
      </c>
      <c r="Q17" s="180">
        <v>129</v>
      </c>
      <c r="R17" s="180">
        <v>2621</v>
      </c>
      <c r="S17" s="180">
        <v>145</v>
      </c>
      <c r="T17" s="180">
        <v>2868</v>
      </c>
      <c r="U17" s="180">
        <v>164</v>
      </c>
      <c r="V17" s="180">
        <v>3118</v>
      </c>
      <c r="W17" s="180">
        <v>194</v>
      </c>
      <c r="X17" s="180">
        <v>3447</v>
      </c>
      <c r="Y17" s="180"/>
      <c r="Z17" s="180"/>
      <c r="AA17" s="197"/>
      <c r="AB17" s="197"/>
      <c r="AC17" s="197"/>
      <c r="AD17" s="197"/>
      <c r="AE17" s="197"/>
      <c r="AF17" s="197"/>
    </row>
    <row r="18" spans="1:32" ht="14.5">
      <c r="A18" s="3">
        <v>10</v>
      </c>
      <c r="B18" s="4" t="s">
        <v>77</v>
      </c>
      <c r="C18" s="181">
        <v>9</v>
      </c>
      <c r="D18" s="182">
        <v>141</v>
      </c>
      <c r="E18" s="182">
        <v>17</v>
      </c>
      <c r="F18" s="182">
        <v>265</v>
      </c>
      <c r="G18" s="182">
        <v>28</v>
      </c>
      <c r="H18" s="182">
        <v>428</v>
      </c>
      <c r="I18" s="183">
        <v>33</v>
      </c>
      <c r="J18" s="184">
        <v>490</v>
      </c>
      <c r="K18" s="184">
        <v>35</v>
      </c>
      <c r="L18" s="184">
        <v>598</v>
      </c>
      <c r="M18" s="184">
        <v>43</v>
      </c>
      <c r="N18" s="184">
        <v>688</v>
      </c>
      <c r="O18" s="184">
        <v>55</v>
      </c>
      <c r="P18" s="184">
        <v>818</v>
      </c>
      <c r="Q18" s="184">
        <v>66</v>
      </c>
      <c r="R18" s="184">
        <v>940</v>
      </c>
      <c r="S18" s="184">
        <v>77</v>
      </c>
      <c r="T18" s="184">
        <v>1056</v>
      </c>
      <c r="U18" s="184">
        <v>95</v>
      </c>
      <c r="V18" s="184">
        <v>1146</v>
      </c>
      <c r="W18" s="184">
        <v>115</v>
      </c>
      <c r="X18" s="184">
        <v>1281</v>
      </c>
      <c r="Y18" s="184"/>
      <c r="Z18" s="184"/>
      <c r="AA18" s="197"/>
      <c r="AB18" s="197"/>
      <c r="AC18" s="197"/>
      <c r="AD18" s="197"/>
      <c r="AE18" s="197"/>
      <c r="AF18" s="197"/>
    </row>
    <row r="19" spans="1:32" ht="14.5">
      <c r="A19" s="1">
        <v>11</v>
      </c>
      <c r="B19" s="2" t="s">
        <v>78</v>
      </c>
      <c r="C19" s="177">
        <v>9</v>
      </c>
      <c r="D19" s="178">
        <v>187</v>
      </c>
      <c r="E19" s="178">
        <v>22</v>
      </c>
      <c r="F19" s="178">
        <v>349</v>
      </c>
      <c r="G19" s="178">
        <v>39</v>
      </c>
      <c r="H19" s="178">
        <v>577</v>
      </c>
      <c r="I19" s="179">
        <v>47</v>
      </c>
      <c r="J19" s="180">
        <v>685</v>
      </c>
      <c r="K19" s="180">
        <v>53</v>
      </c>
      <c r="L19" s="180">
        <v>867</v>
      </c>
      <c r="M19" s="180">
        <v>65</v>
      </c>
      <c r="N19" s="180">
        <v>984</v>
      </c>
      <c r="O19" s="180">
        <v>71</v>
      </c>
      <c r="P19" s="180">
        <v>1130</v>
      </c>
      <c r="Q19" s="180">
        <v>84</v>
      </c>
      <c r="R19" s="180">
        <v>1408</v>
      </c>
      <c r="S19" s="180">
        <v>97</v>
      </c>
      <c r="T19" s="180">
        <v>1526</v>
      </c>
      <c r="U19" s="180">
        <v>117</v>
      </c>
      <c r="V19" s="180">
        <v>1664</v>
      </c>
      <c r="W19" s="180">
        <v>138</v>
      </c>
      <c r="X19" s="180">
        <v>1817</v>
      </c>
      <c r="Y19" s="180"/>
      <c r="Z19" s="180"/>
      <c r="AA19" s="197"/>
      <c r="AB19" s="197"/>
      <c r="AC19" s="197"/>
      <c r="AD19" s="197"/>
      <c r="AE19" s="197"/>
      <c r="AF19" s="197"/>
    </row>
    <row r="20" spans="1:32" ht="14.5">
      <c r="A20" s="3">
        <v>12</v>
      </c>
      <c r="B20" s="4" t="s">
        <v>79</v>
      </c>
      <c r="C20" s="181">
        <v>1</v>
      </c>
      <c r="D20" s="182">
        <v>11</v>
      </c>
      <c r="E20" s="182">
        <v>2</v>
      </c>
      <c r="F20" s="182">
        <v>22</v>
      </c>
      <c r="G20" s="182">
        <v>3</v>
      </c>
      <c r="H20" s="182">
        <v>53</v>
      </c>
      <c r="I20" s="183">
        <v>3</v>
      </c>
      <c r="J20" s="184">
        <v>60</v>
      </c>
      <c r="K20" s="184">
        <v>3</v>
      </c>
      <c r="L20" s="184">
        <v>71</v>
      </c>
      <c r="M20" s="184">
        <v>3</v>
      </c>
      <c r="N20" s="184">
        <v>97</v>
      </c>
      <c r="O20" s="184">
        <v>4</v>
      </c>
      <c r="P20" s="184">
        <v>124</v>
      </c>
      <c r="Q20" s="184">
        <v>4</v>
      </c>
      <c r="R20" s="184">
        <v>140</v>
      </c>
      <c r="S20" s="184">
        <v>4</v>
      </c>
      <c r="T20" s="184">
        <v>152</v>
      </c>
      <c r="U20" s="184">
        <v>6</v>
      </c>
      <c r="V20" s="184">
        <v>167</v>
      </c>
      <c r="W20" s="184">
        <v>9</v>
      </c>
      <c r="X20" s="184">
        <v>185</v>
      </c>
      <c r="Y20" s="184"/>
      <c r="Z20" s="184"/>
      <c r="AA20" s="197"/>
      <c r="AB20" s="197"/>
      <c r="AC20" s="197"/>
      <c r="AD20" s="197"/>
      <c r="AE20" s="197"/>
      <c r="AF20" s="197"/>
    </row>
    <row r="21" spans="1:32" ht="14.5">
      <c r="A21" s="1">
        <v>13</v>
      </c>
      <c r="B21" s="2" t="s">
        <v>80</v>
      </c>
      <c r="C21" s="177">
        <v>0</v>
      </c>
      <c r="D21" s="178">
        <v>13</v>
      </c>
      <c r="E21" s="178">
        <v>0</v>
      </c>
      <c r="F21" s="178">
        <v>31</v>
      </c>
      <c r="G21" s="178">
        <v>0</v>
      </c>
      <c r="H21" s="178">
        <v>53</v>
      </c>
      <c r="I21" s="179">
        <v>1</v>
      </c>
      <c r="J21" s="180">
        <v>62</v>
      </c>
      <c r="K21" s="180">
        <v>2</v>
      </c>
      <c r="L21" s="180">
        <v>74</v>
      </c>
      <c r="M21" s="180">
        <v>3</v>
      </c>
      <c r="N21" s="180">
        <v>85</v>
      </c>
      <c r="O21" s="180">
        <v>3</v>
      </c>
      <c r="P21" s="180">
        <v>114</v>
      </c>
      <c r="Q21" s="180">
        <v>5</v>
      </c>
      <c r="R21" s="180">
        <v>132</v>
      </c>
      <c r="S21" s="180">
        <v>5</v>
      </c>
      <c r="T21" s="180">
        <v>139</v>
      </c>
      <c r="U21" s="180">
        <v>7</v>
      </c>
      <c r="V21" s="180">
        <v>157</v>
      </c>
      <c r="W21" s="180">
        <v>10</v>
      </c>
      <c r="X21" s="180">
        <v>183</v>
      </c>
      <c r="Y21" s="180"/>
      <c r="Z21" s="180"/>
      <c r="AA21" s="197"/>
      <c r="AB21" s="197"/>
      <c r="AC21" s="197"/>
      <c r="AD21" s="197"/>
      <c r="AE21" s="197"/>
      <c r="AF21" s="197"/>
    </row>
    <row r="22" spans="1:32" ht="14.5">
      <c r="A22" s="3">
        <v>14</v>
      </c>
      <c r="B22" s="4" t="s">
        <v>81</v>
      </c>
      <c r="C22" s="181">
        <v>1</v>
      </c>
      <c r="D22" s="182">
        <v>13</v>
      </c>
      <c r="E22" s="182">
        <v>2</v>
      </c>
      <c r="F22" s="182">
        <v>21</v>
      </c>
      <c r="G22" s="182">
        <v>2</v>
      </c>
      <c r="H22" s="182">
        <v>36</v>
      </c>
      <c r="I22" s="183">
        <v>2</v>
      </c>
      <c r="J22" s="184">
        <v>41</v>
      </c>
      <c r="K22" s="184">
        <v>2</v>
      </c>
      <c r="L22" s="184">
        <v>49</v>
      </c>
      <c r="M22" s="184">
        <v>2</v>
      </c>
      <c r="N22" s="184">
        <v>60</v>
      </c>
      <c r="O22" s="184">
        <v>3</v>
      </c>
      <c r="P22" s="184">
        <v>71</v>
      </c>
      <c r="Q22" s="184">
        <v>4</v>
      </c>
      <c r="R22" s="184">
        <v>83</v>
      </c>
      <c r="S22" s="184">
        <v>5</v>
      </c>
      <c r="T22" s="184">
        <v>92</v>
      </c>
      <c r="U22" s="184">
        <v>6</v>
      </c>
      <c r="V22" s="184">
        <v>101</v>
      </c>
      <c r="W22" s="184">
        <v>6</v>
      </c>
      <c r="X22" s="184">
        <v>112</v>
      </c>
      <c r="Y22" s="184"/>
      <c r="Z22" s="184"/>
      <c r="AA22" s="197"/>
      <c r="AB22" s="197"/>
      <c r="AC22" s="197"/>
      <c r="AD22" s="197"/>
      <c r="AE22" s="197"/>
      <c r="AF22" s="197"/>
    </row>
    <row r="23" spans="1:32" ht="14.5">
      <c r="A23" s="1">
        <v>15</v>
      </c>
      <c r="B23" s="2" t="s">
        <v>82</v>
      </c>
      <c r="C23" s="177">
        <v>0</v>
      </c>
      <c r="D23" s="178">
        <v>57</v>
      </c>
      <c r="E23" s="178">
        <v>4</v>
      </c>
      <c r="F23" s="178">
        <v>92</v>
      </c>
      <c r="G23" s="178">
        <v>7</v>
      </c>
      <c r="H23" s="178">
        <v>139</v>
      </c>
      <c r="I23" s="179">
        <v>7</v>
      </c>
      <c r="J23" s="180">
        <v>158</v>
      </c>
      <c r="K23" s="180">
        <v>10</v>
      </c>
      <c r="L23" s="180">
        <v>188</v>
      </c>
      <c r="M23" s="180">
        <v>11</v>
      </c>
      <c r="N23" s="180">
        <v>213</v>
      </c>
      <c r="O23" s="180">
        <v>16</v>
      </c>
      <c r="P23" s="180">
        <v>250</v>
      </c>
      <c r="Q23" s="180">
        <v>19</v>
      </c>
      <c r="R23" s="180">
        <v>286</v>
      </c>
      <c r="S23" s="180">
        <v>21</v>
      </c>
      <c r="T23" s="180">
        <v>306</v>
      </c>
      <c r="U23" s="180">
        <v>26</v>
      </c>
      <c r="V23" s="180">
        <v>325</v>
      </c>
      <c r="W23" s="180">
        <v>29</v>
      </c>
      <c r="X23" s="180">
        <v>350</v>
      </c>
      <c r="Y23" s="180"/>
      <c r="Z23" s="180"/>
      <c r="AA23" s="197"/>
      <c r="AB23" s="197"/>
      <c r="AC23" s="197"/>
      <c r="AD23" s="197"/>
      <c r="AE23" s="197"/>
      <c r="AF23" s="197"/>
    </row>
    <row r="24" spans="1:32" ht="14.5">
      <c r="A24" s="3">
        <v>16</v>
      </c>
      <c r="B24" s="4" t="s">
        <v>83</v>
      </c>
      <c r="C24" s="181">
        <v>0</v>
      </c>
      <c r="D24" s="182">
        <v>5</v>
      </c>
      <c r="E24" s="182">
        <v>0</v>
      </c>
      <c r="F24" s="182">
        <v>7</v>
      </c>
      <c r="G24" s="182">
        <v>0</v>
      </c>
      <c r="H24" s="182">
        <v>11</v>
      </c>
      <c r="I24" s="183">
        <v>0</v>
      </c>
      <c r="J24" s="184">
        <v>14</v>
      </c>
      <c r="K24" s="184">
        <v>0</v>
      </c>
      <c r="L24" s="184">
        <v>16</v>
      </c>
      <c r="M24" s="184">
        <v>0</v>
      </c>
      <c r="N24" s="184">
        <v>18</v>
      </c>
      <c r="O24" s="184">
        <v>0</v>
      </c>
      <c r="P24" s="184">
        <v>21</v>
      </c>
      <c r="Q24" s="184">
        <v>0</v>
      </c>
      <c r="R24" s="184">
        <v>23</v>
      </c>
      <c r="S24" s="184">
        <v>1</v>
      </c>
      <c r="T24" s="184">
        <v>24</v>
      </c>
      <c r="U24" s="184">
        <v>1</v>
      </c>
      <c r="V24" s="184">
        <v>27</v>
      </c>
      <c r="W24" s="184">
        <v>2</v>
      </c>
      <c r="X24" s="184">
        <v>28</v>
      </c>
      <c r="Y24" s="184"/>
      <c r="Z24" s="184"/>
      <c r="AA24" s="197"/>
      <c r="AB24" s="197"/>
      <c r="AC24" s="197"/>
      <c r="AD24" s="197"/>
      <c r="AE24" s="197"/>
      <c r="AF24" s="197"/>
    </row>
    <row r="25" spans="1:32" ht="14.5">
      <c r="A25" s="1">
        <v>17</v>
      </c>
      <c r="B25" s="2" t="s">
        <v>84</v>
      </c>
      <c r="C25" s="177">
        <v>0</v>
      </c>
      <c r="D25" s="178">
        <v>22</v>
      </c>
      <c r="E25" s="178">
        <v>1</v>
      </c>
      <c r="F25" s="178">
        <v>29</v>
      </c>
      <c r="G25" s="178">
        <v>1</v>
      </c>
      <c r="H25" s="178">
        <v>34</v>
      </c>
      <c r="I25" s="179">
        <v>1</v>
      </c>
      <c r="J25" s="180">
        <v>37</v>
      </c>
      <c r="K25" s="180">
        <v>1</v>
      </c>
      <c r="L25" s="180">
        <v>44</v>
      </c>
      <c r="M25" s="180">
        <v>2</v>
      </c>
      <c r="N25" s="180">
        <v>45</v>
      </c>
      <c r="O25" s="180">
        <v>3</v>
      </c>
      <c r="P25" s="180">
        <v>51</v>
      </c>
      <c r="Q25" s="180">
        <v>3</v>
      </c>
      <c r="R25" s="180">
        <v>57</v>
      </c>
      <c r="S25" s="180">
        <v>4</v>
      </c>
      <c r="T25" s="180">
        <v>58</v>
      </c>
      <c r="U25" s="180">
        <v>4</v>
      </c>
      <c r="V25" s="180">
        <v>62</v>
      </c>
      <c r="W25" s="180">
        <v>4</v>
      </c>
      <c r="X25" s="180">
        <v>65</v>
      </c>
      <c r="Y25" s="180"/>
      <c r="Z25" s="180"/>
      <c r="AA25" s="197"/>
      <c r="AB25" s="197"/>
      <c r="AC25" s="197"/>
      <c r="AD25" s="197"/>
      <c r="AE25" s="197"/>
      <c r="AF25" s="197"/>
    </row>
    <row r="26" spans="1:32" ht="14.5">
      <c r="A26" s="3">
        <v>18</v>
      </c>
      <c r="B26" s="4" t="s">
        <v>85</v>
      </c>
      <c r="C26" s="181">
        <v>1</v>
      </c>
      <c r="D26" s="182">
        <v>25</v>
      </c>
      <c r="E26" s="182">
        <v>2</v>
      </c>
      <c r="F26" s="182">
        <v>45</v>
      </c>
      <c r="G26" s="182">
        <v>2</v>
      </c>
      <c r="H26" s="182">
        <v>68</v>
      </c>
      <c r="I26" s="183">
        <v>2</v>
      </c>
      <c r="J26" s="184">
        <v>77</v>
      </c>
      <c r="K26" s="184">
        <v>2</v>
      </c>
      <c r="L26" s="184">
        <v>94</v>
      </c>
      <c r="M26" s="184">
        <v>3</v>
      </c>
      <c r="N26" s="184">
        <v>103</v>
      </c>
      <c r="O26" s="184">
        <v>3</v>
      </c>
      <c r="P26" s="184">
        <v>120</v>
      </c>
      <c r="Q26" s="184">
        <v>3</v>
      </c>
      <c r="R26" s="184">
        <v>154</v>
      </c>
      <c r="S26" s="184">
        <v>5</v>
      </c>
      <c r="T26" s="184">
        <v>161</v>
      </c>
      <c r="U26" s="184">
        <v>8</v>
      </c>
      <c r="V26" s="184">
        <v>177</v>
      </c>
      <c r="W26" s="184">
        <v>11</v>
      </c>
      <c r="X26" s="184">
        <v>199</v>
      </c>
      <c r="Y26" s="184"/>
      <c r="Z26" s="184"/>
      <c r="AA26" s="197"/>
      <c r="AB26" s="197"/>
      <c r="AC26" s="197"/>
      <c r="AD26" s="197"/>
      <c r="AE26" s="197"/>
      <c r="AF26" s="197"/>
    </row>
    <row r="27" spans="1:32" ht="14.5">
      <c r="A27" s="1">
        <v>19</v>
      </c>
      <c r="B27" s="2" t="s">
        <v>86</v>
      </c>
      <c r="C27" s="177">
        <v>3</v>
      </c>
      <c r="D27" s="178">
        <v>20</v>
      </c>
      <c r="E27" s="178">
        <v>5</v>
      </c>
      <c r="F27" s="178">
        <v>38</v>
      </c>
      <c r="G27" s="178">
        <v>6</v>
      </c>
      <c r="H27" s="178">
        <v>69</v>
      </c>
      <c r="I27" s="179">
        <v>7</v>
      </c>
      <c r="J27" s="180">
        <v>79</v>
      </c>
      <c r="K27" s="180">
        <v>7</v>
      </c>
      <c r="L27" s="180">
        <v>100</v>
      </c>
      <c r="M27" s="180">
        <v>8</v>
      </c>
      <c r="N27" s="180">
        <v>117</v>
      </c>
      <c r="O27" s="180">
        <v>11</v>
      </c>
      <c r="P27" s="180">
        <v>140</v>
      </c>
      <c r="Q27" s="180">
        <v>13</v>
      </c>
      <c r="R27" s="180">
        <v>161</v>
      </c>
      <c r="S27" s="180">
        <v>15</v>
      </c>
      <c r="T27" s="180">
        <v>176</v>
      </c>
      <c r="U27" s="180">
        <v>18</v>
      </c>
      <c r="V27" s="180">
        <v>188</v>
      </c>
      <c r="W27" s="180">
        <v>20</v>
      </c>
      <c r="X27" s="180">
        <v>205</v>
      </c>
      <c r="Y27" s="180"/>
      <c r="Z27" s="180"/>
      <c r="AA27" s="197"/>
      <c r="AB27" s="197"/>
      <c r="AC27" s="197"/>
      <c r="AD27" s="197"/>
      <c r="AE27" s="197"/>
      <c r="AF27" s="197"/>
    </row>
    <row r="28" spans="1:32" ht="14.5">
      <c r="A28" s="3">
        <v>20</v>
      </c>
      <c r="B28" s="4" t="s">
        <v>87</v>
      </c>
      <c r="C28" s="181">
        <v>0</v>
      </c>
      <c r="D28" s="182">
        <v>18</v>
      </c>
      <c r="E28" s="182">
        <v>0</v>
      </c>
      <c r="F28" s="182">
        <v>32</v>
      </c>
      <c r="G28" s="182">
        <v>0</v>
      </c>
      <c r="H28" s="182">
        <v>41</v>
      </c>
      <c r="I28" s="183">
        <v>0</v>
      </c>
      <c r="J28" s="184">
        <v>44</v>
      </c>
      <c r="K28" s="184">
        <v>0</v>
      </c>
      <c r="L28" s="184">
        <v>53</v>
      </c>
      <c r="M28" s="184">
        <v>0</v>
      </c>
      <c r="N28" s="184">
        <v>54</v>
      </c>
      <c r="O28" s="184">
        <v>1</v>
      </c>
      <c r="P28" s="184">
        <v>59</v>
      </c>
      <c r="Q28" s="184">
        <v>2</v>
      </c>
      <c r="R28" s="184">
        <v>67</v>
      </c>
      <c r="S28" s="184">
        <v>3</v>
      </c>
      <c r="T28" s="184">
        <v>68</v>
      </c>
      <c r="U28" s="184">
        <v>3</v>
      </c>
      <c r="V28" s="184">
        <v>69</v>
      </c>
      <c r="W28" s="184">
        <v>3</v>
      </c>
      <c r="X28" s="184">
        <v>72</v>
      </c>
      <c r="Y28" s="184"/>
      <c r="Z28" s="184"/>
      <c r="AA28" s="197"/>
      <c r="AB28" s="197"/>
      <c r="AC28" s="197"/>
      <c r="AD28" s="197"/>
      <c r="AE28" s="197"/>
      <c r="AF28" s="197"/>
    </row>
    <row r="29" spans="1:32" ht="14.5">
      <c r="A29" s="1">
        <v>21</v>
      </c>
      <c r="B29" s="2" t="s">
        <v>88</v>
      </c>
      <c r="C29" s="177">
        <v>0</v>
      </c>
      <c r="D29" s="178">
        <v>10</v>
      </c>
      <c r="E29" s="178">
        <v>0</v>
      </c>
      <c r="F29" s="178">
        <v>12</v>
      </c>
      <c r="G29" s="178">
        <v>1</v>
      </c>
      <c r="H29" s="178">
        <v>18</v>
      </c>
      <c r="I29" s="179">
        <v>1</v>
      </c>
      <c r="J29" s="180">
        <v>20</v>
      </c>
      <c r="K29" s="180">
        <v>1</v>
      </c>
      <c r="L29" s="180">
        <v>25</v>
      </c>
      <c r="M29" s="180">
        <v>1</v>
      </c>
      <c r="N29" s="180">
        <v>28</v>
      </c>
      <c r="O29" s="180">
        <v>2</v>
      </c>
      <c r="P29" s="180">
        <v>30</v>
      </c>
      <c r="Q29" s="180">
        <v>2</v>
      </c>
      <c r="R29" s="180">
        <v>33</v>
      </c>
      <c r="S29" s="180">
        <v>3</v>
      </c>
      <c r="T29" s="180">
        <v>33</v>
      </c>
      <c r="U29" s="180">
        <v>3</v>
      </c>
      <c r="V29" s="180">
        <v>36</v>
      </c>
      <c r="W29" s="180">
        <v>3</v>
      </c>
      <c r="X29" s="180">
        <v>42</v>
      </c>
      <c r="Y29" s="180"/>
      <c r="Z29" s="180"/>
      <c r="AA29" s="197"/>
      <c r="AB29" s="197"/>
      <c r="AC29" s="197"/>
      <c r="AD29" s="197"/>
      <c r="AE29" s="197"/>
      <c r="AF29" s="197"/>
    </row>
    <row r="30" spans="1:32" ht="14.5">
      <c r="A30" s="3">
        <v>22</v>
      </c>
      <c r="B30" s="4" t="s">
        <v>89</v>
      </c>
      <c r="C30" s="181">
        <v>0</v>
      </c>
      <c r="D30" s="182">
        <v>14</v>
      </c>
      <c r="E30" s="182">
        <v>0</v>
      </c>
      <c r="F30" s="182">
        <v>26</v>
      </c>
      <c r="G30" s="182">
        <v>1</v>
      </c>
      <c r="H30" s="182">
        <v>39</v>
      </c>
      <c r="I30" s="183">
        <v>1</v>
      </c>
      <c r="J30" s="184">
        <v>45</v>
      </c>
      <c r="K30" s="184">
        <v>2</v>
      </c>
      <c r="L30" s="184">
        <v>51</v>
      </c>
      <c r="M30" s="184">
        <v>2</v>
      </c>
      <c r="N30" s="184">
        <v>56</v>
      </c>
      <c r="O30" s="184">
        <v>2</v>
      </c>
      <c r="P30" s="184">
        <v>72</v>
      </c>
      <c r="Q30" s="184">
        <v>3</v>
      </c>
      <c r="R30" s="184">
        <v>84</v>
      </c>
      <c r="S30" s="184">
        <v>4</v>
      </c>
      <c r="T30" s="184">
        <v>92</v>
      </c>
      <c r="U30" s="184">
        <v>4</v>
      </c>
      <c r="V30" s="184">
        <v>99</v>
      </c>
      <c r="W30" s="184">
        <v>4</v>
      </c>
      <c r="X30" s="184">
        <v>106</v>
      </c>
      <c r="Y30" s="184"/>
      <c r="Z30" s="184"/>
      <c r="AA30" s="197"/>
      <c r="AB30" s="197"/>
      <c r="AC30" s="197"/>
      <c r="AD30" s="197"/>
      <c r="AE30" s="197"/>
      <c r="AF30" s="197"/>
    </row>
    <row r="31" spans="1:32" ht="14.5">
      <c r="A31" s="1">
        <v>23</v>
      </c>
      <c r="B31" s="2" t="s">
        <v>90</v>
      </c>
      <c r="C31" s="177">
        <v>0</v>
      </c>
      <c r="D31" s="178">
        <v>15</v>
      </c>
      <c r="E31" s="178">
        <v>0</v>
      </c>
      <c r="F31" s="178">
        <v>25</v>
      </c>
      <c r="G31" s="178">
        <v>0</v>
      </c>
      <c r="H31" s="178">
        <v>59</v>
      </c>
      <c r="I31" s="179">
        <v>0</v>
      </c>
      <c r="J31" s="180">
        <v>68</v>
      </c>
      <c r="K31" s="180">
        <v>0</v>
      </c>
      <c r="L31" s="180">
        <v>79</v>
      </c>
      <c r="M31" s="180">
        <v>1</v>
      </c>
      <c r="N31" s="180">
        <v>86</v>
      </c>
      <c r="O31" s="180">
        <v>2</v>
      </c>
      <c r="P31" s="180">
        <v>101</v>
      </c>
      <c r="Q31" s="180">
        <v>4</v>
      </c>
      <c r="R31" s="180">
        <v>110</v>
      </c>
      <c r="S31" s="180">
        <v>5</v>
      </c>
      <c r="T31" s="180">
        <v>122</v>
      </c>
      <c r="U31" s="180">
        <v>7</v>
      </c>
      <c r="V31" s="180">
        <v>132</v>
      </c>
      <c r="W31" s="180">
        <v>9</v>
      </c>
      <c r="X31" s="180">
        <v>141</v>
      </c>
      <c r="Y31" s="180"/>
      <c r="Z31" s="180"/>
      <c r="AA31" s="197"/>
      <c r="AB31" s="197"/>
      <c r="AC31" s="197"/>
      <c r="AD31" s="197"/>
      <c r="AE31" s="197"/>
      <c r="AF31" s="197"/>
    </row>
    <row r="32" spans="1:32" ht="14.5">
      <c r="A32" s="3">
        <v>24</v>
      </c>
      <c r="B32" s="4" t="s">
        <v>91</v>
      </c>
      <c r="C32" s="181">
        <v>1</v>
      </c>
      <c r="D32" s="182">
        <v>12</v>
      </c>
      <c r="E32" s="182">
        <v>1</v>
      </c>
      <c r="F32" s="182">
        <v>20</v>
      </c>
      <c r="G32" s="182">
        <v>1</v>
      </c>
      <c r="H32" s="182">
        <v>25</v>
      </c>
      <c r="I32" s="183">
        <v>1</v>
      </c>
      <c r="J32" s="184">
        <v>30</v>
      </c>
      <c r="K32" s="184">
        <v>1</v>
      </c>
      <c r="L32" s="184">
        <v>34</v>
      </c>
      <c r="M32" s="184">
        <v>1</v>
      </c>
      <c r="N32" s="184">
        <v>38</v>
      </c>
      <c r="O32" s="184">
        <v>1</v>
      </c>
      <c r="P32" s="184">
        <v>42</v>
      </c>
      <c r="Q32" s="184">
        <v>1</v>
      </c>
      <c r="R32" s="184">
        <v>44</v>
      </c>
      <c r="S32" s="184">
        <v>3</v>
      </c>
      <c r="T32" s="184">
        <v>48</v>
      </c>
      <c r="U32" s="184">
        <v>3</v>
      </c>
      <c r="V32" s="184">
        <v>51</v>
      </c>
      <c r="W32" s="184">
        <v>5</v>
      </c>
      <c r="X32" s="184">
        <v>58</v>
      </c>
      <c r="Y32" s="184"/>
      <c r="Z32" s="184"/>
      <c r="AA32" s="197"/>
      <c r="AB32" s="197"/>
      <c r="AC32" s="197"/>
      <c r="AD32" s="197"/>
      <c r="AE32" s="197"/>
      <c r="AF32" s="197"/>
    </row>
    <row r="33" spans="1:32" ht="14.5">
      <c r="A33" s="1">
        <v>25</v>
      </c>
      <c r="B33" s="4" t="s">
        <v>866</v>
      </c>
      <c r="C33" s="241">
        <v>0</v>
      </c>
      <c r="D33" s="241">
        <v>0</v>
      </c>
      <c r="E33" s="241">
        <v>0</v>
      </c>
      <c r="F33" s="241">
        <v>0</v>
      </c>
      <c r="G33" s="241">
        <v>0</v>
      </c>
      <c r="H33" s="241">
        <v>0</v>
      </c>
      <c r="I33" s="241">
        <v>0</v>
      </c>
      <c r="J33" s="241">
        <v>0</v>
      </c>
      <c r="K33" s="241">
        <v>0</v>
      </c>
      <c r="L33" s="241">
        <v>0</v>
      </c>
      <c r="M33" s="241">
        <v>0</v>
      </c>
      <c r="N33" s="241">
        <v>0</v>
      </c>
      <c r="O33" s="241">
        <v>0</v>
      </c>
      <c r="P33" s="241">
        <v>0</v>
      </c>
      <c r="Q33" s="241">
        <v>0</v>
      </c>
      <c r="R33" s="241">
        <v>0</v>
      </c>
      <c r="S33" s="241">
        <v>0</v>
      </c>
      <c r="T33" s="241">
        <v>0</v>
      </c>
      <c r="U33" s="241">
        <v>0</v>
      </c>
      <c r="V33" s="241">
        <v>0</v>
      </c>
      <c r="W33" s="180">
        <v>1</v>
      </c>
      <c r="X33" s="180">
        <v>0</v>
      </c>
      <c r="Y33" s="180"/>
      <c r="Z33" s="180"/>
      <c r="AA33" s="197"/>
      <c r="AB33" s="197"/>
      <c r="AC33" s="197"/>
      <c r="AD33" s="197"/>
      <c r="AE33" s="197"/>
      <c r="AF33" s="197"/>
    </row>
    <row r="34" spans="1:32" ht="14.5">
      <c r="A34" s="3">
        <v>26</v>
      </c>
      <c r="B34" s="2" t="s">
        <v>92</v>
      </c>
      <c r="C34" s="177">
        <v>0</v>
      </c>
      <c r="D34" s="178">
        <v>0</v>
      </c>
      <c r="E34" s="178">
        <v>0</v>
      </c>
      <c r="F34" s="178">
        <v>1</v>
      </c>
      <c r="G34" s="178">
        <v>0</v>
      </c>
      <c r="H34" s="178">
        <v>4</v>
      </c>
      <c r="I34" s="179">
        <v>0</v>
      </c>
      <c r="J34" s="180">
        <v>5</v>
      </c>
      <c r="K34" s="180">
        <v>0</v>
      </c>
      <c r="L34" s="180">
        <v>9</v>
      </c>
      <c r="M34" s="180">
        <v>0</v>
      </c>
      <c r="N34" s="180">
        <v>13</v>
      </c>
      <c r="O34" s="180">
        <v>0</v>
      </c>
      <c r="P34" s="180">
        <v>17</v>
      </c>
      <c r="Q34" s="180">
        <v>0</v>
      </c>
      <c r="R34" s="180">
        <v>21</v>
      </c>
      <c r="S34" s="180">
        <v>1</v>
      </c>
      <c r="T34" s="180">
        <v>24</v>
      </c>
      <c r="U34" s="180">
        <v>1</v>
      </c>
      <c r="V34" s="180">
        <v>27</v>
      </c>
      <c r="W34" s="184">
        <v>1</v>
      </c>
      <c r="X34" s="184">
        <v>32</v>
      </c>
      <c r="Y34" s="184"/>
      <c r="Z34" s="184"/>
      <c r="AA34" s="197"/>
      <c r="AB34" s="197"/>
      <c r="AC34" s="197"/>
      <c r="AD34" s="197"/>
      <c r="AE34" s="197"/>
      <c r="AF34" s="197"/>
    </row>
    <row r="35" spans="1:32" ht="14.5">
      <c r="A35" s="1">
        <v>27</v>
      </c>
      <c r="B35" s="4" t="s">
        <v>867</v>
      </c>
      <c r="C35" s="181">
        <v>0</v>
      </c>
      <c r="D35" s="182">
        <v>0</v>
      </c>
      <c r="E35" s="182">
        <v>0</v>
      </c>
      <c r="F35" s="182">
        <v>1</v>
      </c>
      <c r="G35" s="182">
        <v>0</v>
      </c>
      <c r="H35" s="182">
        <v>2</v>
      </c>
      <c r="I35" s="183">
        <v>1</v>
      </c>
      <c r="J35" s="184">
        <v>2</v>
      </c>
      <c r="K35" s="184">
        <v>1</v>
      </c>
      <c r="L35" s="184">
        <v>2</v>
      </c>
      <c r="M35" s="184">
        <v>1</v>
      </c>
      <c r="N35" s="184">
        <v>2</v>
      </c>
      <c r="O35" s="184">
        <v>1</v>
      </c>
      <c r="P35" s="184">
        <v>2</v>
      </c>
      <c r="Q35" s="184">
        <v>1</v>
      </c>
      <c r="R35" s="184">
        <v>5</v>
      </c>
      <c r="S35" s="184">
        <v>1</v>
      </c>
      <c r="T35" s="184">
        <v>6</v>
      </c>
      <c r="U35" s="184">
        <v>1</v>
      </c>
      <c r="V35" s="184">
        <v>6</v>
      </c>
      <c r="W35" s="180">
        <v>1</v>
      </c>
      <c r="X35" s="180">
        <v>8</v>
      </c>
      <c r="Y35" s="180"/>
      <c r="Z35" s="180"/>
      <c r="AA35" s="197"/>
      <c r="AB35" s="197"/>
      <c r="AC35" s="197"/>
      <c r="AD35" s="197"/>
      <c r="AE35" s="197"/>
      <c r="AF35" s="197"/>
    </row>
    <row r="36" spans="1:32" ht="14.5">
      <c r="A36" s="3">
        <v>28</v>
      </c>
      <c r="B36" s="2" t="s">
        <v>868</v>
      </c>
      <c r="C36" s="177">
        <v>0</v>
      </c>
      <c r="D36" s="178">
        <v>0</v>
      </c>
      <c r="E36" s="178">
        <v>0</v>
      </c>
      <c r="F36" s="178">
        <v>3</v>
      </c>
      <c r="G36" s="178">
        <v>0</v>
      </c>
      <c r="H36" s="178">
        <v>5</v>
      </c>
      <c r="I36" s="179">
        <v>0</v>
      </c>
      <c r="J36" s="180">
        <v>5</v>
      </c>
      <c r="K36" s="180">
        <v>0</v>
      </c>
      <c r="L36" s="180">
        <v>5</v>
      </c>
      <c r="M36" s="180">
        <v>0</v>
      </c>
      <c r="N36" s="180">
        <v>5</v>
      </c>
      <c r="O36" s="180">
        <v>0</v>
      </c>
      <c r="P36" s="180">
        <v>5</v>
      </c>
      <c r="Q36" s="180">
        <v>0</v>
      </c>
      <c r="R36" s="180">
        <v>7</v>
      </c>
      <c r="S36" s="180">
        <v>0</v>
      </c>
      <c r="T36" s="180">
        <v>14</v>
      </c>
      <c r="U36" s="180">
        <v>0</v>
      </c>
      <c r="V36" s="180">
        <v>20</v>
      </c>
      <c r="W36" s="184">
        <v>1</v>
      </c>
      <c r="X36" s="184">
        <v>23</v>
      </c>
      <c r="Y36" s="184"/>
      <c r="Z36" s="184"/>
      <c r="AA36" s="197"/>
      <c r="AB36" s="197"/>
      <c r="AC36" s="197"/>
      <c r="AD36" s="197"/>
      <c r="AE36" s="197"/>
      <c r="AF36" s="197"/>
    </row>
    <row r="37" spans="1:32" ht="14.5">
      <c r="A37" s="1">
        <v>29</v>
      </c>
      <c r="B37" s="4" t="s">
        <v>93</v>
      </c>
      <c r="C37" s="181">
        <v>2</v>
      </c>
      <c r="D37" s="182">
        <v>18</v>
      </c>
      <c r="E37" s="182">
        <v>3</v>
      </c>
      <c r="F37" s="182">
        <v>35</v>
      </c>
      <c r="G37" s="182">
        <v>6</v>
      </c>
      <c r="H37" s="182">
        <v>64</v>
      </c>
      <c r="I37" s="183">
        <v>6</v>
      </c>
      <c r="J37" s="184">
        <v>80</v>
      </c>
      <c r="K37" s="184">
        <v>7</v>
      </c>
      <c r="L37" s="184">
        <v>105</v>
      </c>
      <c r="M37" s="184">
        <v>7</v>
      </c>
      <c r="N37" s="184">
        <v>121</v>
      </c>
      <c r="O37" s="184">
        <v>7</v>
      </c>
      <c r="P37" s="184">
        <v>139</v>
      </c>
      <c r="Q37" s="184">
        <v>8</v>
      </c>
      <c r="R37" s="184">
        <v>169</v>
      </c>
      <c r="S37" s="184">
        <v>9</v>
      </c>
      <c r="T37" s="184">
        <v>196</v>
      </c>
      <c r="U37" s="184">
        <v>14</v>
      </c>
      <c r="V37" s="184">
        <v>219</v>
      </c>
      <c r="W37" s="180">
        <v>16</v>
      </c>
      <c r="X37" s="180">
        <v>248</v>
      </c>
      <c r="Y37" s="180"/>
      <c r="Z37" s="180"/>
      <c r="AA37" s="197"/>
      <c r="AB37" s="197"/>
      <c r="AC37" s="197"/>
      <c r="AD37" s="197"/>
      <c r="AE37" s="197"/>
      <c r="AF37" s="197"/>
    </row>
    <row r="38" spans="1:32" ht="14.5">
      <c r="A38" s="3">
        <v>30</v>
      </c>
      <c r="B38" s="2" t="s">
        <v>94</v>
      </c>
      <c r="C38" s="177">
        <v>0</v>
      </c>
      <c r="D38" s="178">
        <v>1</v>
      </c>
      <c r="E38" s="178">
        <v>0</v>
      </c>
      <c r="F38" s="178">
        <v>1</v>
      </c>
      <c r="G38" s="178">
        <v>0</v>
      </c>
      <c r="H38" s="178">
        <v>3</v>
      </c>
      <c r="I38" s="179">
        <v>0</v>
      </c>
      <c r="J38" s="180">
        <v>3</v>
      </c>
      <c r="K38" s="180">
        <v>0</v>
      </c>
      <c r="L38" s="180">
        <v>4</v>
      </c>
      <c r="M38" s="180">
        <v>0</v>
      </c>
      <c r="N38" s="180">
        <v>5</v>
      </c>
      <c r="O38" s="180">
        <v>0</v>
      </c>
      <c r="P38" s="180">
        <v>7</v>
      </c>
      <c r="Q38" s="180">
        <v>0</v>
      </c>
      <c r="R38" s="180">
        <v>7</v>
      </c>
      <c r="S38" s="180">
        <v>0</v>
      </c>
      <c r="T38" s="180">
        <v>8</v>
      </c>
      <c r="U38" s="180">
        <v>0</v>
      </c>
      <c r="V38" s="180">
        <v>10</v>
      </c>
      <c r="W38" s="184">
        <v>0</v>
      </c>
      <c r="X38" s="184">
        <v>13</v>
      </c>
      <c r="Y38" s="184"/>
      <c r="Z38" s="184"/>
      <c r="AA38" s="197"/>
      <c r="AB38" s="197"/>
      <c r="AC38" s="197"/>
      <c r="AD38" s="197"/>
      <c r="AE38" s="197"/>
      <c r="AF38" s="197"/>
    </row>
    <row r="39" spans="1:32" ht="14.5">
      <c r="A39" s="1">
        <v>31</v>
      </c>
      <c r="B39" s="4" t="s">
        <v>95</v>
      </c>
      <c r="C39" s="181">
        <v>4</v>
      </c>
      <c r="D39" s="182">
        <v>57</v>
      </c>
      <c r="E39" s="182">
        <v>8</v>
      </c>
      <c r="F39" s="182">
        <v>89</v>
      </c>
      <c r="G39" s="182">
        <v>13</v>
      </c>
      <c r="H39" s="182">
        <v>133</v>
      </c>
      <c r="I39" s="183">
        <v>13</v>
      </c>
      <c r="J39" s="184">
        <v>144</v>
      </c>
      <c r="K39" s="184">
        <v>15</v>
      </c>
      <c r="L39" s="184">
        <v>212</v>
      </c>
      <c r="M39" s="184">
        <v>16</v>
      </c>
      <c r="N39" s="184">
        <v>243</v>
      </c>
      <c r="O39" s="184">
        <v>20</v>
      </c>
      <c r="P39" s="184">
        <v>298</v>
      </c>
      <c r="Q39" s="184">
        <v>20</v>
      </c>
      <c r="R39" s="184">
        <v>355</v>
      </c>
      <c r="S39" s="184">
        <v>26</v>
      </c>
      <c r="T39" s="184">
        <v>386</v>
      </c>
      <c r="U39" s="184">
        <v>28</v>
      </c>
      <c r="V39" s="184">
        <v>429</v>
      </c>
      <c r="W39" s="180">
        <v>29</v>
      </c>
      <c r="X39" s="180">
        <v>467</v>
      </c>
      <c r="Y39" s="180"/>
      <c r="Z39" s="180"/>
      <c r="AA39" s="197"/>
      <c r="AB39" s="197"/>
      <c r="AC39" s="197"/>
      <c r="AD39" s="197"/>
      <c r="AE39" s="197"/>
      <c r="AF39" s="197"/>
    </row>
    <row r="40" spans="1:32" ht="14.5">
      <c r="A40" s="3">
        <v>32</v>
      </c>
      <c r="B40" s="2" t="s">
        <v>96</v>
      </c>
      <c r="C40" s="177">
        <v>1</v>
      </c>
      <c r="D40" s="178">
        <v>13</v>
      </c>
      <c r="E40" s="178">
        <v>1</v>
      </c>
      <c r="F40" s="178">
        <v>17</v>
      </c>
      <c r="G40" s="178">
        <v>1</v>
      </c>
      <c r="H40" s="178">
        <v>24</v>
      </c>
      <c r="I40" s="179">
        <v>1</v>
      </c>
      <c r="J40" s="180">
        <v>29</v>
      </c>
      <c r="K40" s="180">
        <v>1</v>
      </c>
      <c r="L40" s="180">
        <v>42</v>
      </c>
      <c r="M40" s="180">
        <v>2</v>
      </c>
      <c r="N40" s="180">
        <v>47</v>
      </c>
      <c r="O40" s="180">
        <v>2</v>
      </c>
      <c r="P40" s="180">
        <v>59</v>
      </c>
      <c r="Q40" s="180">
        <v>4</v>
      </c>
      <c r="R40" s="180">
        <v>76</v>
      </c>
      <c r="S40" s="180">
        <v>4</v>
      </c>
      <c r="T40" s="180">
        <v>82</v>
      </c>
      <c r="U40" s="180">
        <v>6</v>
      </c>
      <c r="V40" s="180">
        <v>89</v>
      </c>
      <c r="W40" s="184">
        <v>6</v>
      </c>
      <c r="X40" s="184">
        <v>98</v>
      </c>
      <c r="Y40" s="184"/>
      <c r="Z40" s="184"/>
      <c r="AA40" s="197"/>
      <c r="AB40" s="197"/>
      <c r="AC40" s="197"/>
      <c r="AD40" s="197"/>
      <c r="AE40" s="197"/>
      <c r="AF40" s="197"/>
    </row>
    <row r="41" spans="1:32" ht="14.5">
      <c r="A41" s="1">
        <v>33</v>
      </c>
      <c r="B41" s="4" t="s">
        <v>97</v>
      </c>
      <c r="C41" s="181">
        <v>0</v>
      </c>
      <c r="D41" s="182">
        <v>9</v>
      </c>
      <c r="E41" s="182">
        <v>0</v>
      </c>
      <c r="F41" s="182">
        <v>18</v>
      </c>
      <c r="G41" s="182">
        <v>2</v>
      </c>
      <c r="H41" s="182">
        <v>30</v>
      </c>
      <c r="I41" s="183">
        <v>2</v>
      </c>
      <c r="J41" s="184">
        <v>37</v>
      </c>
      <c r="K41" s="184">
        <v>2</v>
      </c>
      <c r="L41" s="184">
        <v>44</v>
      </c>
      <c r="M41" s="184">
        <v>2</v>
      </c>
      <c r="N41" s="184">
        <v>53</v>
      </c>
      <c r="O41" s="184">
        <v>2</v>
      </c>
      <c r="P41" s="184">
        <v>58</v>
      </c>
      <c r="Q41" s="184">
        <v>2</v>
      </c>
      <c r="R41" s="184">
        <v>65</v>
      </c>
      <c r="S41" s="184">
        <v>2</v>
      </c>
      <c r="T41" s="184">
        <v>69</v>
      </c>
      <c r="U41" s="184">
        <v>3</v>
      </c>
      <c r="V41" s="184">
        <v>72</v>
      </c>
      <c r="W41" s="180">
        <v>3</v>
      </c>
      <c r="X41" s="180">
        <v>79</v>
      </c>
      <c r="Y41" s="180"/>
      <c r="Z41" s="180"/>
      <c r="AA41" s="197"/>
      <c r="AB41" s="197"/>
      <c r="AC41" s="197"/>
      <c r="AD41" s="197"/>
      <c r="AE41" s="197"/>
      <c r="AF41" s="197"/>
    </row>
    <row r="42" spans="1:32" ht="14.5">
      <c r="A42" s="3">
        <v>34</v>
      </c>
      <c r="B42" s="2" t="s">
        <v>98</v>
      </c>
      <c r="C42" s="177">
        <v>0</v>
      </c>
      <c r="D42" s="178">
        <v>27</v>
      </c>
      <c r="E42" s="178">
        <v>0</v>
      </c>
      <c r="F42" s="178">
        <v>49</v>
      </c>
      <c r="G42" s="178">
        <v>0</v>
      </c>
      <c r="H42" s="178">
        <v>61</v>
      </c>
      <c r="I42" s="179">
        <v>0</v>
      </c>
      <c r="J42" s="180">
        <v>66</v>
      </c>
      <c r="K42" s="180">
        <v>1</v>
      </c>
      <c r="L42" s="180">
        <v>84</v>
      </c>
      <c r="M42" s="180">
        <v>1</v>
      </c>
      <c r="N42" s="180">
        <v>96</v>
      </c>
      <c r="O42" s="180">
        <v>1</v>
      </c>
      <c r="P42" s="180">
        <v>105</v>
      </c>
      <c r="Q42" s="180">
        <v>2</v>
      </c>
      <c r="R42" s="180">
        <v>111</v>
      </c>
      <c r="S42" s="180">
        <v>4</v>
      </c>
      <c r="T42" s="180">
        <v>122</v>
      </c>
      <c r="U42" s="180">
        <v>5</v>
      </c>
      <c r="V42" s="180">
        <v>131</v>
      </c>
      <c r="W42" s="184">
        <v>6</v>
      </c>
      <c r="X42" s="184">
        <v>144</v>
      </c>
      <c r="Y42" s="184"/>
      <c r="Z42" s="184"/>
      <c r="AA42" s="197"/>
      <c r="AB42" s="197"/>
      <c r="AC42" s="197"/>
      <c r="AD42" s="197"/>
      <c r="AE42" s="197"/>
      <c r="AF42" s="197"/>
    </row>
    <row r="43" spans="1:32" ht="14.5">
      <c r="A43" s="1">
        <v>35</v>
      </c>
      <c r="B43" s="4" t="s">
        <v>99</v>
      </c>
      <c r="C43" s="181">
        <v>0</v>
      </c>
      <c r="D43" s="182">
        <v>27</v>
      </c>
      <c r="E43" s="182">
        <v>1</v>
      </c>
      <c r="F43" s="182">
        <v>36</v>
      </c>
      <c r="G43" s="182">
        <v>4</v>
      </c>
      <c r="H43" s="182">
        <v>58</v>
      </c>
      <c r="I43" s="183">
        <v>4</v>
      </c>
      <c r="J43" s="184">
        <v>60</v>
      </c>
      <c r="K43" s="184">
        <v>6</v>
      </c>
      <c r="L43" s="184">
        <v>68</v>
      </c>
      <c r="M43" s="184">
        <v>8</v>
      </c>
      <c r="N43" s="184">
        <v>80</v>
      </c>
      <c r="O43" s="184">
        <v>9</v>
      </c>
      <c r="P43" s="184">
        <v>97</v>
      </c>
      <c r="Q43" s="184">
        <v>10</v>
      </c>
      <c r="R43" s="184">
        <v>113</v>
      </c>
      <c r="S43" s="184">
        <v>10</v>
      </c>
      <c r="T43" s="184">
        <v>146</v>
      </c>
      <c r="U43" s="184">
        <v>12</v>
      </c>
      <c r="V43" s="184">
        <v>167</v>
      </c>
      <c r="W43" s="180">
        <v>14</v>
      </c>
      <c r="X43" s="180">
        <v>193</v>
      </c>
      <c r="Y43" s="180"/>
      <c r="Z43" s="180"/>
      <c r="AA43" s="197"/>
      <c r="AB43" s="197"/>
      <c r="AC43" s="197"/>
      <c r="AD43" s="197"/>
      <c r="AE43" s="197"/>
      <c r="AF43" s="197"/>
    </row>
    <row r="44" spans="1:32" ht="14.5">
      <c r="A44" s="3">
        <v>36</v>
      </c>
      <c r="B44" s="2" t="s">
        <v>100</v>
      </c>
      <c r="C44" s="177">
        <v>4</v>
      </c>
      <c r="D44" s="178">
        <v>24</v>
      </c>
      <c r="E44" s="178">
        <v>5</v>
      </c>
      <c r="F44" s="178">
        <v>51</v>
      </c>
      <c r="G44" s="178">
        <v>8</v>
      </c>
      <c r="H44" s="178">
        <v>79</v>
      </c>
      <c r="I44" s="179">
        <v>8</v>
      </c>
      <c r="J44" s="180">
        <v>91</v>
      </c>
      <c r="K44" s="180">
        <v>9</v>
      </c>
      <c r="L44" s="180">
        <v>113</v>
      </c>
      <c r="M44" s="180">
        <v>9</v>
      </c>
      <c r="N44" s="180">
        <v>131</v>
      </c>
      <c r="O44" s="180">
        <v>12</v>
      </c>
      <c r="P44" s="180">
        <v>168</v>
      </c>
      <c r="Q44" s="180">
        <v>16</v>
      </c>
      <c r="R44" s="180">
        <v>194</v>
      </c>
      <c r="S44" s="180">
        <v>17</v>
      </c>
      <c r="T44" s="180">
        <v>226</v>
      </c>
      <c r="U44" s="180">
        <v>19</v>
      </c>
      <c r="V44" s="180">
        <v>242</v>
      </c>
      <c r="W44" s="184">
        <v>22</v>
      </c>
      <c r="X44" s="184">
        <v>261</v>
      </c>
      <c r="Y44" s="184"/>
      <c r="Z44" s="184"/>
      <c r="AA44" s="197"/>
      <c r="AB44" s="197"/>
      <c r="AC44" s="197"/>
      <c r="AD44" s="197"/>
      <c r="AE44" s="197"/>
      <c r="AF44" s="197"/>
    </row>
    <row r="45" spans="1:32" ht="14.5">
      <c r="A45" s="1">
        <v>37</v>
      </c>
      <c r="B45" s="4" t="s">
        <v>101</v>
      </c>
      <c r="C45" s="185">
        <v>5</v>
      </c>
      <c r="D45" s="182">
        <v>36</v>
      </c>
      <c r="E45" s="182">
        <v>9</v>
      </c>
      <c r="F45" s="182">
        <v>73</v>
      </c>
      <c r="G45" s="182">
        <v>13</v>
      </c>
      <c r="H45" s="182">
        <v>136</v>
      </c>
      <c r="I45" s="183">
        <v>13</v>
      </c>
      <c r="J45" s="184">
        <v>161</v>
      </c>
      <c r="K45" s="184">
        <v>14</v>
      </c>
      <c r="L45" s="184">
        <v>208</v>
      </c>
      <c r="M45" s="184">
        <v>20</v>
      </c>
      <c r="N45" s="184">
        <v>242</v>
      </c>
      <c r="O45" s="184">
        <v>21</v>
      </c>
      <c r="P45" s="184">
        <v>292</v>
      </c>
      <c r="Q45" s="184">
        <v>25</v>
      </c>
      <c r="R45" s="184">
        <v>332</v>
      </c>
      <c r="S45" s="184">
        <v>27</v>
      </c>
      <c r="T45" s="184">
        <v>373</v>
      </c>
      <c r="U45" s="184">
        <v>32</v>
      </c>
      <c r="V45" s="184">
        <v>407</v>
      </c>
      <c r="W45" s="180">
        <v>38</v>
      </c>
      <c r="X45" s="180">
        <v>456</v>
      </c>
      <c r="Y45" s="186"/>
      <c r="Z45" s="186"/>
    </row>
    <row r="46" spans="1:32" ht="14.5">
      <c r="A46" s="268" t="s">
        <v>103</v>
      </c>
      <c r="B46" s="268"/>
      <c r="C46" s="186">
        <f>SUM(C9:C45)</f>
        <v>95</v>
      </c>
      <c r="D46" s="186">
        <f t="shared" ref="D46:V46" si="0">SUM(D9:D45)</f>
        <v>1710</v>
      </c>
      <c r="E46" s="186">
        <f t="shared" si="0"/>
        <v>181</v>
      </c>
      <c r="F46" s="186">
        <f t="shared" si="0"/>
        <v>3154</v>
      </c>
      <c r="G46" s="186">
        <f t="shared" si="0"/>
        <v>270</v>
      </c>
      <c r="H46" s="187">
        <f t="shared" si="0"/>
        <v>5063</v>
      </c>
      <c r="I46" s="186">
        <f>SUM(I9:I45)</f>
        <v>312</v>
      </c>
      <c r="J46" s="186">
        <f t="shared" si="0"/>
        <v>5817</v>
      </c>
      <c r="K46" s="186">
        <f t="shared" si="0"/>
        <v>366</v>
      </c>
      <c r="L46" s="186">
        <f t="shared" si="0"/>
        <v>7194</v>
      </c>
      <c r="M46" s="186">
        <f t="shared" si="0"/>
        <v>426</v>
      </c>
      <c r="N46" s="186">
        <f t="shared" si="0"/>
        <v>8213</v>
      </c>
      <c r="O46" s="186">
        <f t="shared" si="0"/>
        <v>508</v>
      </c>
      <c r="P46" s="186">
        <f t="shared" si="0"/>
        <v>9596</v>
      </c>
      <c r="Q46" s="186">
        <f t="shared" si="0"/>
        <v>621</v>
      </c>
      <c r="R46" s="186">
        <f t="shared" si="0"/>
        <v>11091</v>
      </c>
      <c r="S46" s="186">
        <f t="shared" si="0"/>
        <v>724</v>
      </c>
      <c r="T46" s="186">
        <f t="shared" si="0"/>
        <v>12185</v>
      </c>
      <c r="U46" s="186">
        <f t="shared" si="0"/>
        <v>864</v>
      </c>
      <c r="V46" s="186">
        <f t="shared" si="0"/>
        <v>13285</v>
      </c>
      <c r="W46" s="186">
        <v>1010</v>
      </c>
      <c r="X46" s="186">
        <v>14629</v>
      </c>
    </row>
  </sheetData>
  <mergeCells count="15">
    <mergeCell ref="A46:B46"/>
    <mergeCell ref="C7:D7"/>
    <mergeCell ref="E7:F7"/>
    <mergeCell ref="G7:H7"/>
    <mergeCell ref="I7:J7"/>
    <mergeCell ref="A7:A8"/>
    <mergeCell ref="B7:B8"/>
    <mergeCell ref="U7:V7"/>
    <mergeCell ref="W7:X7"/>
    <mergeCell ref="Y7:Z7"/>
    <mergeCell ref="K7:L7"/>
    <mergeCell ref="M7:N7"/>
    <mergeCell ref="O7:P7"/>
    <mergeCell ref="Q7:R7"/>
    <mergeCell ref="S7:T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zoomScale="96" workbookViewId="0">
      <selection activeCell="R21" sqref="R21"/>
    </sheetView>
  </sheetViews>
  <sheetFormatPr defaultColWidth="8.83203125" defaultRowHeight="14"/>
  <cols>
    <col min="1" max="1" width="7.1640625" customWidth="1"/>
    <col min="2" max="2" width="30" customWidth="1"/>
    <col min="3" max="9" width="9.83203125" customWidth="1"/>
    <col min="10" max="10" width="11.75" bestFit="1" customWidth="1"/>
    <col min="11" max="11" width="10.83203125" customWidth="1"/>
    <col min="12" max="12" width="11.4140625" customWidth="1"/>
    <col min="13" max="13" width="9.83203125" customWidth="1"/>
    <col min="14" max="14" width="10.83203125" hidden="1" customWidth="1"/>
  </cols>
  <sheetData>
    <row r="1" spans="1:15">
      <c r="A1" s="12" t="s">
        <v>869</v>
      </c>
      <c r="B1" s="9"/>
      <c r="C1" s="9"/>
      <c r="D1" s="9"/>
      <c r="E1" s="9"/>
      <c r="F1" s="75"/>
      <c r="G1" s="9"/>
      <c r="H1" s="9"/>
      <c r="I1" s="9"/>
      <c r="J1" s="9"/>
      <c r="K1" s="9"/>
      <c r="L1" s="9" t="s">
        <v>51</v>
      </c>
      <c r="M1" s="75" t="s">
        <v>52</v>
      </c>
      <c r="N1" s="75"/>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3">
      <c r="A4" s="11" t="s">
        <v>39</v>
      </c>
      <c r="B4" s="7"/>
      <c r="C4" s="7"/>
      <c r="D4" s="7"/>
      <c r="E4" s="7"/>
      <c r="F4" s="7"/>
      <c r="G4" s="7"/>
      <c r="H4" s="7"/>
      <c r="I4" s="7"/>
      <c r="J4" s="7"/>
      <c r="K4" s="7"/>
      <c r="L4" s="7"/>
      <c r="M4" s="7"/>
      <c r="N4" s="7"/>
    </row>
    <row r="5" spans="1:15" ht="17.5">
      <c r="A5" s="13"/>
      <c r="B5" s="7"/>
      <c r="C5" s="7"/>
      <c r="D5" s="7"/>
      <c r="E5" s="7"/>
      <c r="F5" s="7"/>
      <c r="G5" s="7"/>
      <c r="H5" s="7"/>
      <c r="I5" s="7"/>
      <c r="J5" s="7"/>
      <c r="K5" s="7"/>
      <c r="L5" s="7"/>
      <c r="M5" s="7"/>
      <c r="N5" s="7"/>
    </row>
    <row r="6" spans="1:15">
      <c r="A6" s="7" t="s">
        <v>107</v>
      </c>
      <c r="B6" s="7"/>
      <c r="C6" s="7"/>
      <c r="D6" s="7"/>
      <c r="E6" s="7"/>
      <c r="F6" s="7"/>
      <c r="G6" s="7"/>
      <c r="H6" s="7"/>
      <c r="I6" s="7"/>
      <c r="J6" s="7"/>
      <c r="K6" s="7"/>
      <c r="L6" s="7"/>
      <c r="M6" s="7"/>
      <c r="N6" s="7"/>
    </row>
    <row r="7" spans="1:15" ht="14.15" customHeight="1">
      <c r="A7" s="267" t="s">
        <v>54</v>
      </c>
      <c r="B7" s="267" t="s">
        <v>870</v>
      </c>
      <c r="C7" s="358" t="s">
        <v>120</v>
      </c>
      <c r="D7" s="358" t="s">
        <v>121</v>
      </c>
      <c r="E7" s="359" t="s">
        <v>122</v>
      </c>
      <c r="F7" s="361" t="s">
        <v>123</v>
      </c>
      <c r="G7" s="358" t="s">
        <v>124</v>
      </c>
      <c r="H7" s="358" t="s">
        <v>125</v>
      </c>
      <c r="I7" s="359" t="s">
        <v>126</v>
      </c>
      <c r="J7" s="361" t="s">
        <v>127</v>
      </c>
      <c r="K7" s="358" t="s">
        <v>128</v>
      </c>
      <c r="L7" s="358" t="s">
        <v>129</v>
      </c>
      <c r="M7" s="359" t="s">
        <v>130</v>
      </c>
      <c r="N7" s="361" t="s">
        <v>131</v>
      </c>
    </row>
    <row r="8" spans="1:15" ht="14.15" customHeight="1">
      <c r="A8" s="267"/>
      <c r="B8" s="267"/>
      <c r="C8" s="350"/>
      <c r="D8" s="350"/>
      <c r="E8" s="360"/>
      <c r="F8" s="362"/>
      <c r="G8" s="350"/>
      <c r="H8" s="350"/>
      <c r="I8" s="360"/>
      <c r="J8" s="362"/>
      <c r="K8" s="350"/>
      <c r="L8" s="350"/>
      <c r="M8" s="360"/>
      <c r="N8" s="362"/>
    </row>
    <row r="9" spans="1:15" ht="14.5">
      <c r="A9" s="1">
        <v>1</v>
      </c>
      <c r="B9" s="44" t="s">
        <v>871</v>
      </c>
      <c r="C9" s="188">
        <v>0</v>
      </c>
      <c r="D9" s="188">
        <v>0</v>
      </c>
      <c r="E9" s="188">
        <v>2</v>
      </c>
      <c r="F9" s="188">
        <v>19</v>
      </c>
      <c r="G9" s="188">
        <v>19</v>
      </c>
      <c r="H9" s="188">
        <v>148</v>
      </c>
      <c r="I9" s="188">
        <v>149</v>
      </c>
      <c r="J9" s="188">
        <v>241</v>
      </c>
      <c r="K9" s="188">
        <v>241</v>
      </c>
      <c r="L9" s="188">
        <v>242</v>
      </c>
      <c r="M9" s="188">
        <v>310</v>
      </c>
      <c r="N9" s="188"/>
    </row>
    <row r="10" spans="1:15" ht="14.5">
      <c r="A10" s="3">
        <v>2</v>
      </c>
      <c r="B10" s="45" t="s">
        <v>872</v>
      </c>
      <c r="C10" s="189">
        <v>0</v>
      </c>
      <c r="D10" s="189">
        <v>311</v>
      </c>
      <c r="E10" s="189">
        <v>311</v>
      </c>
      <c r="F10" s="189">
        <v>896</v>
      </c>
      <c r="G10" s="189">
        <v>896</v>
      </c>
      <c r="H10" s="189">
        <v>1591</v>
      </c>
      <c r="I10" s="189">
        <v>1591</v>
      </c>
      <c r="J10" s="189">
        <v>2500</v>
      </c>
      <c r="K10" s="189">
        <v>2500</v>
      </c>
      <c r="L10" s="189">
        <v>2500</v>
      </c>
      <c r="M10" s="189">
        <v>2930</v>
      </c>
      <c r="N10" s="189"/>
      <c r="O10" s="197"/>
    </row>
    <row r="11" spans="1:15" ht="14.5">
      <c r="A11" s="268" t="s">
        <v>103</v>
      </c>
      <c r="B11" s="268"/>
      <c r="C11" s="186">
        <f>SUM(C9:C10)</f>
        <v>0</v>
      </c>
      <c r="D11" s="186">
        <f t="shared" ref="D11:H11" si="0">SUM(D9:D10)</f>
        <v>311</v>
      </c>
      <c r="E11" s="186">
        <f t="shared" si="0"/>
        <v>313</v>
      </c>
      <c r="F11" s="186">
        <f t="shared" si="0"/>
        <v>915</v>
      </c>
      <c r="G11" s="186">
        <f t="shared" si="0"/>
        <v>915</v>
      </c>
      <c r="H11" s="186">
        <f t="shared" si="0"/>
        <v>1739</v>
      </c>
      <c r="I11" s="186">
        <f>SUM(I9:I10)</f>
        <v>1740</v>
      </c>
      <c r="J11" s="186">
        <f>SUM(J9:J10)</f>
        <v>2741</v>
      </c>
      <c r="K11" s="186">
        <f>SUM(K9:K10)</f>
        <v>2741</v>
      </c>
      <c r="L11" s="186">
        <f>SUM(L9:L10)</f>
        <v>2742</v>
      </c>
      <c r="M11" s="186">
        <f>SUM(M9:M10)</f>
        <v>3240</v>
      </c>
      <c r="N11" s="186"/>
    </row>
  </sheetData>
  <mergeCells count="15">
    <mergeCell ref="F7:F8"/>
    <mergeCell ref="E7:E8"/>
    <mergeCell ref="A11:B11"/>
    <mergeCell ref="A7:A8"/>
    <mergeCell ref="B7:B8"/>
    <mergeCell ref="C7:C8"/>
    <mergeCell ref="D7:D8"/>
    <mergeCell ref="L7:L8"/>
    <mergeCell ref="M7:M8"/>
    <mergeCell ref="N7:N8"/>
    <mergeCell ref="G7:G8"/>
    <mergeCell ref="H7:H8"/>
    <mergeCell ref="I7:I8"/>
    <mergeCell ref="J7:J8"/>
    <mergeCell ref="K7:K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activeCell="A2" sqref="A2:E2"/>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44" t="s">
        <v>0</v>
      </c>
      <c r="B1" s="245"/>
      <c r="C1" s="245"/>
      <c r="D1" s="245"/>
      <c r="E1" s="246"/>
    </row>
    <row r="2" spans="1:5" ht="22.5">
      <c r="A2" s="247"/>
      <c r="B2" s="248"/>
      <c r="C2" s="248"/>
      <c r="D2" s="248"/>
      <c r="E2" s="249"/>
    </row>
    <row r="3" spans="1:5" ht="9.75" customHeight="1">
      <c r="A3" s="32" t="s">
        <v>1</v>
      </c>
      <c r="B3" s="33" t="s">
        <v>1</v>
      </c>
      <c r="C3" s="33" t="s">
        <v>1</v>
      </c>
      <c r="D3" s="33" t="s">
        <v>1</v>
      </c>
      <c r="E3" s="34" t="s">
        <v>1</v>
      </c>
    </row>
    <row r="4" spans="1:5" ht="14.5">
      <c r="A4" s="21" t="s">
        <v>1</v>
      </c>
      <c r="B4" s="22" t="s">
        <v>1</v>
      </c>
      <c r="C4" s="22" t="s">
        <v>1</v>
      </c>
      <c r="D4" s="22" t="s">
        <v>1</v>
      </c>
      <c r="E4" s="23" t="s">
        <v>1</v>
      </c>
    </row>
    <row r="5" spans="1:5" ht="14.5">
      <c r="A5" s="21" t="s">
        <v>1</v>
      </c>
      <c r="B5" s="22" t="s">
        <v>1</v>
      </c>
      <c r="C5" s="22" t="s">
        <v>1</v>
      </c>
      <c r="D5" s="22" t="s">
        <v>1</v>
      </c>
      <c r="E5" s="23" t="s">
        <v>1</v>
      </c>
    </row>
    <row r="6" spans="1:5" ht="14.5">
      <c r="A6" s="21"/>
      <c r="B6" s="22"/>
      <c r="C6" s="22"/>
      <c r="D6" s="22"/>
      <c r="E6" s="23"/>
    </row>
    <row r="7" spans="1:5" ht="20">
      <c r="A7" s="35"/>
      <c r="B7" s="36"/>
      <c r="C7" s="36"/>
      <c r="D7" s="36"/>
      <c r="E7" s="37"/>
    </row>
    <row r="8" spans="1:5" ht="20">
      <c r="A8" s="40"/>
      <c r="B8" s="43"/>
      <c r="C8" s="43"/>
      <c r="D8" s="41"/>
      <c r="E8" s="39"/>
    </row>
    <row r="9" spans="1:5" ht="20">
      <c r="A9" s="40"/>
      <c r="B9" s="43"/>
      <c r="C9" s="43"/>
      <c r="D9" s="41"/>
      <c r="E9" s="39"/>
    </row>
    <row r="10" spans="1:5" ht="20">
      <c r="A10" s="40"/>
      <c r="B10" s="43"/>
      <c r="C10" s="64"/>
      <c r="D10" s="41"/>
      <c r="E10" s="39"/>
    </row>
    <row r="11" spans="1:5" ht="20">
      <c r="A11" s="40"/>
      <c r="B11" s="43"/>
      <c r="C11" s="64"/>
      <c r="D11" s="41"/>
      <c r="E11" s="39"/>
    </row>
    <row r="12" spans="1:5" ht="20">
      <c r="A12" s="40"/>
      <c r="B12" s="43"/>
      <c r="C12" s="38"/>
      <c r="D12" s="41"/>
      <c r="E12" s="39"/>
    </row>
    <row r="13" spans="1:5" ht="17.5">
      <c r="A13" s="40"/>
      <c r="B13" s="41"/>
      <c r="C13" s="41"/>
      <c r="D13" s="41"/>
      <c r="E13" s="42"/>
    </row>
    <row r="14" spans="1:5" ht="21">
      <c r="A14" s="27" t="s">
        <v>1</v>
      </c>
      <c r="B14" s="74" t="s">
        <v>1</v>
      </c>
      <c r="C14" s="28" t="s">
        <v>1</v>
      </c>
      <c r="D14" s="30" t="s">
        <v>1</v>
      </c>
      <c r="E14" s="31" t="s">
        <v>1</v>
      </c>
    </row>
    <row r="15" spans="1:5" ht="14.5">
      <c r="A15" s="21" t="s">
        <v>1</v>
      </c>
      <c r="B15" s="22" t="s">
        <v>1</v>
      </c>
      <c r="C15" s="22" t="s">
        <v>1</v>
      </c>
      <c r="D15" s="22" t="s">
        <v>1</v>
      </c>
      <c r="E15" s="23" t="s">
        <v>1</v>
      </c>
    </row>
    <row r="16" spans="1:5" ht="15" customHeight="1">
      <c r="A16" s="250" t="s">
        <v>1</v>
      </c>
      <c r="B16" s="252" t="s">
        <v>2</v>
      </c>
      <c r="C16" s="252"/>
      <c r="D16" s="252"/>
      <c r="E16" s="253"/>
    </row>
    <row r="17" spans="1:5">
      <c r="A17" s="251"/>
      <c r="B17" s="254"/>
      <c r="C17" s="254"/>
      <c r="D17" s="254"/>
      <c r="E17" s="255"/>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CE46-9697-4A55-BE3B-1271AC2D37E5}">
  <sheetPr>
    <tabColor rgb="FFFFC000"/>
  </sheetPr>
  <dimension ref="A1:E23"/>
  <sheetViews>
    <sheetView showGridLines="0" zoomScale="85" zoomScaleNormal="90" workbookViewId="0">
      <selection activeCell="B2" sqref="B2"/>
    </sheetView>
  </sheetViews>
  <sheetFormatPr defaultColWidth="8.83203125" defaultRowHeight="14"/>
  <cols>
    <col min="2" max="2" width="40.4140625" customWidth="1"/>
    <col min="3" max="3" width="15.1640625" customWidth="1"/>
    <col min="4" max="4" width="14.83203125" hidden="1" customWidth="1"/>
  </cols>
  <sheetData>
    <row r="1" spans="1:5">
      <c r="A1" s="12" t="s">
        <v>873</v>
      </c>
      <c r="B1" s="9" t="s">
        <v>51</v>
      </c>
      <c r="C1" s="75" t="s">
        <v>52</v>
      </c>
      <c r="D1" s="75"/>
    </row>
    <row r="2" spans="1:5" ht="4.5" customHeight="1">
      <c r="A2" s="58"/>
      <c r="B2" s="59"/>
      <c r="C2" s="59"/>
      <c r="D2" s="59"/>
    </row>
    <row r="3" spans="1:5">
      <c r="A3" s="7"/>
      <c r="B3" s="7"/>
      <c r="C3" s="7"/>
      <c r="D3" s="7"/>
    </row>
    <row r="4" spans="1:5" ht="23">
      <c r="A4" s="11" t="s">
        <v>874</v>
      </c>
      <c r="B4" s="7"/>
      <c r="C4" s="7"/>
      <c r="D4" s="7"/>
    </row>
    <row r="5" spans="1:5" ht="17.5">
      <c r="A5" s="13"/>
      <c r="B5" s="7"/>
      <c r="C5" s="7"/>
      <c r="D5" s="7"/>
    </row>
    <row r="6" spans="1:5">
      <c r="A6" s="7" t="s">
        <v>107</v>
      </c>
      <c r="B6" s="7"/>
      <c r="C6" s="7"/>
      <c r="D6" s="7"/>
    </row>
    <row r="7" spans="1:5" ht="22" customHeight="1">
      <c r="A7" s="365"/>
      <c r="B7" s="366"/>
      <c r="C7" s="236" t="s">
        <v>875</v>
      </c>
      <c r="D7" s="236" t="s">
        <v>876</v>
      </c>
      <c r="E7" s="53"/>
    </row>
    <row r="8" spans="1:5" s="52" customFormat="1" ht="22" customHeight="1">
      <c r="A8" s="367" t="s">
        <v>877</v>
      </c>
      <c r="B8" s="368"/>
      <c r="C8" s="237">
        <f>SUM(C9:C10)</f>
        <v>2563</v>
      </c>
      <c r="D8" s="237">
        <f>SUM(D9:D10)</f>
        <v>0</v>
      </c>
      <c r="E8" s="54"/>
    </row>
    <row r="9" spans="1:5" s="52" customFormat="1" ht="22" customHeight="1">
      <c r="A9" s="369" t="s">
        <v>878</v>
      </c>
      <c r="B9" s="370"/>
      <c r="C9" s="238">
        <v>268</v>
      </c>
      <c r="D9" s="238" t="s">
        <v>1</v>
      </c>
    </row>
    <row r="10" spans="1:5" s="52" customFormat="1" ht="22" customHeight="1">
      <c r="A10" s="371" t="s">
        <v>879</v>
      </c>
      <c r="B10" s="372"/>
      <c r="C10" s="237">
        <v>2295</v>
      </c>
      <c r="D10" s="237" t="s">
        <v>1</v>
      </c>
    </row>
    <row r="11" spans="1:5" s="52" customFormat="1" ht="22" customHeight="1">
      <c r="A11" s="7"/>
      <c r="B11" s="7"/>
      <c r="C11" s="7"/>
      <c r="D11" s="7"/>
    </row>
    <row r="12" spans="1:5" s="52" customFormat="1" ht="22" customHeight="1">
      <c r="A12" s="7"/>
      <c r="B12" s="7"/>
      <c r="C12" s="7"/>
      <c r="D12" s="7"/>
    </row>
    <row r="13" spans="1:5" s="52" customFormat="1" ht="22" customHeight="1">
      <c r="A13" s="365"/>
      <c r="B13" s="366"/>
      <c r="C13" s="236" t="s">
        <v>875</v>
      </c>
      <c r="D13" s="236" t="s">
        <v>876</v>
      </c>
    </row>
    <row r="14" spans="1:5" s="52" customFormat="1" ht="22" customHeight="1">
      <c r="A14" s="363" t="s">
        <v>880</v>
      </c>
      <c r="B14" s="364"/>
      <c r="C14" s="51" t="s">
        <v>1</v>
      </c>
      <c r="D14" s="51" t="s">
        <v>1</v>
      </c>
    </row>
    <row r="15" spans="1:5" s="52" customFormat="1" ht="22" customHeight="1">
      <c r="A15" s="371" t="s">
        <v>881</v>
      </c>
      <c r="B15" s="372"/>
      <c r="C15" s="237">
        <v>5128</v>
      </c>
      <c r="D15" s="237" t="s">
        <v>1</v>
      </c>
    </row>
    <row r="16" spans="1:5" s="52" customFormat="1" ht="22" customHeight="1">
      <c r="A16" s="369" t="s">
        <v>882</v>
      </c>
      <c r="B16" s="370"/>
      <c r="C16" s="238">
        <v>2290</v>
      </c>
      <c r="D16" s="238"/>
    </row>
    <row r="17" spans="1:4" s="52" customFormat="1" ht="22" customHeight="1">
      <c r="A17" s="371" t="s">
        <v>883</v>
      </c>
      <c r="B17" s="372"/>
      <c r="C17" s="239">
        <f>C16/C15</f>
        <v>0.4465678627145086</v>
      </c>
      <c r="D17" s="239"/>
    </row>
    <row r="18" spans="1:4" s="52" customFormat="1" ht="22" customHeight="1">
      <c r="A18" s="363" t="s">
        <v>884</v>
      </c>
      <c r="B18" s="364"/>
      <c r="C18" s="240" t="s">
        <v>1</v>
      </c>
      <c r="D18" s="240" t="s">
        <v>1</v>
      </c>
    </row>
    <row r="19" spans="1:4" s="52" customFormat="1" ht="22" customHeight="1">
      <c r="A19" s="371" t="s">
        <v>885</v>
      </c>
      <c r="B19" s="372"/>
      <c r="C19" s="242">
        <v>27.1</v>
      </c>
      <c r="D19" s="237"/>
    </row>
    <row r="20" spans="1:4" s="52" customFormat="1" ht="22" customHeight="1">
      <c r="A20" s="369" t="s">
        <v>886</v>
      </c>
      <c r="B20" s="370"/>
      <c r="C20" s="243">
        <v>10.199999999999999</v>
      </c>
      <c r="D20" s="238" t="s">
        <v>1</v>
      </c>
    </row>
    <row r="21" spans="1:4" s="52" customFormat="1" ht="22" customHeight="1">
      <c r="A21" s="371" t="s">
        <v>887</v>
      </c>
      <c r="B21" s="372"/>
      <c r="C21" s="239">
        <f>C20/C19</f>
        <v>0.37638376383763833</v>
      </c>
      <c r="D21" s="239"/>
    </row>
    <row r="22" spans="1:4">
      <c r="A22" s="49"/>
      <c r="B22" s="49"/>
      <c r="C22" s="49"/>
      <c r="D22" s="49"/>
    </row>
    <row r="23" spans="1:4">
      <c r="A23" s="49"/>
      <c r="B23" s="49"/>
      <c r="C23" s="49"/>
      <c r="D23" s="49"/>
    </row>
  </sheetData>
  <mergeCells count="13">
    <mergeCell ref="A21:B21"/>
    <mergeCell ref="A15:B15"/>
    <mergeCell ref="A16:B16"/>
    <mergeCell ref="A17:B17"/>
    <mergeCell ref="A18:B18"/>
    <mergeCell ref="A19:B19"/>
    <mergeCell ref="A20:B20"/>
    <mergeCell ref="A14:B14"/>
    <mergeCell ref="A7:B7"/>
    <mergeCell ref="A8:B8"/>
    <mergeCell ref="A9:B9"/>
    <mergeCell ref="A10:B10"/>
    <mergeCell ref="A13:B13"/>
  </mergeCell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3"/>
  <sheetViews>
    <sheetView showGridLines="0" zoomScale="110" zoomScaleNormal="265" workbookViewId="0">
      <selection activeCell="E1" sqref="D1:E1"/>
    </sheetView>
  </sheetViews>
  <sheetFormatPr defaultColWidth="8.83203125" defaultRowHeight="14"/>
  <cols>
    <col min="1" max="1" width="7.1640625" customWidth="1"/>
    <col min="2" max="2" width="40.4140625" customWidth="1"/>
    <col min="3" max="5" width="18.4140625" customWidth="1"/>
    <col min="6" max="6" width="18.4140625" hidden="1" customWidth="1"/>
  </cols>
  <sheetData>
    <row r="1" spans="1:6">
      <c r="A1" s="12" t="s">
        <v>888</v>
      </c>
      <c r="B1" s="9"/>
      <c r="C1" s="9"/>
      <c r="D1" s="9" t="s">
        <v>830</v>
      </c>
      <c r="E1" s="75" t="s">
        <v>52</v>
      </c>
      <c r="F1" s="75"/>
    </row>
    <row r="2" spans="1:6" ht="4.5" customHeight="1">
      <c r="A2" s="58"/>
      <c r="B2" s="59"/>
      <c r="C2" s="59"/>
      <c r="D2" s="59"/>
      <c r="E2" s="59"/>
      <c r="F2" s="59"/>
    </row>
    <row r="3" spans="1:6">
      <c r="A3" s="7"/>
      <c r="B3" s="7"/>
      <c r="C3" s="7"/>
      <c r="D3" s="7"/>
      <c r="E3" s="7"/>
      <c r="F3" s="7"/>
    </row>
    <row r="4" spans="1:6" ht="23">
      <c r="A4" s="11" t="s">
        <v>40</v>
      </c>
      <c r="B4" s="7"/>
      <c r="C4" s="7"/>
      <c r="D4" s="7"/>
      <c r="E4" s="7"/>
      <c r="F4" s="7"/>
    </row>
    <row r="5" spans="1:6" ht="17.5">
      <c r="A5" s="13"/>
      <c r="B5" s="7"/>
      <c r="C5" s="7"/>
      <c r="D5" s="7"/>
      <c r="E5" s="7"/>
      <c r="F5" s="7"/>
    </row>
    <row r="6" spans="1:6">
      <c r="A6" s="7" t="s">
        <v>107</v>
      </c>
      <c r="B6" s="7"/>
      <c r="C6" s="7"/>
      <c r="D6" s="7"/>
      <c r="E6" s="7"/>
      <c r="F6" s="7"/>
    </row>
    <row r="7" spans="1:6" ht="14.15" customHeight="1">
      <c r="A7" s="288"/>
      <c r="B7" s="377"/>
      <c r="C7" s="338" t="s">
        <v>832</v>
      </c>
      <c r="D7" s="338" t="s">
        <v>833</v>
      </c>
      <c r="E7" s="338" t="s">
        <v>834</v>
      </c>
      <c r="F7" s="338" t="s">
        <v>835</v>
      </c>
    </row>
    <row r="8" spans="1:6" ht="14.15" customHeight="1">
      <c r="A8" s="290"/>
      <c r="B8" s="378"/>
      <c r="C8" s="267"/>
      <c r="D8" s="267"/>
      <c r="E8" s="267"/>
      <c r="F8" s="267"/>
    </row>
    <row r="9" spans="1:6" ht="14.5">
      <c r="A9" s="373" t="s">
        <v>889</v>
      </c>
      <c r="B9" s="374"/>
      <c r="C9" s="374"/>
      <c r="D9" s="374"/>
      <c r="E9" s="374"/>
      <c r="F9" s="374"/>
    </row>
    <row r="10" spans="1:6" ht="15" customHeight="1">
      <c r="A10" s="375" t="s">
        <v>890</v>
      </c>
      <c r="B10" s="376"/>
      <c r="C10" s="221">
        <f>SUM(C11:C16)</f>
        <v>596</v>
      </c>
      <c r="D10" s="221">
        <f>SUM(D11:D16)</f>
        <v>1087</v>
      </c>
      <c r="E10" s="221">
        <v>1953</v>
      </c>
      <c r="F10" s="161"/>
    </row>
    <row r="11" spans="1:6" ht="15" customHeight="1">
      <c r="A11" s="343" t="s">
        <v>853</v>
      </c>
      <c r="B11" s="384"/>
      <c r="C11" s="162">
        <v>278</v>
      </c>
      <c r="D11" s="162">
        <v>505</v>
      </c>
      <c r="E11" s="162">
        <v>910</v>
      </c>
      <c r="F11" s="162"/>
    </row>
    <row r="12" spans="1:6" ht="15" customHeight="1">
      <c r="A12" s="379" t="s">
        <v>891</v>
      </c>
      <c r="B12" s="380"/>
      <c r="C12" s="163">
        <v>82</v>
      </c>
      <c r="D12" s="163">
        <v>170</v>
      </c>
      <c r="E12" s="161">
        <v>328</v>
      </c>
      <c r="F12" s="161"/>
    </row>
    <row r="13" spans="1:6" ht="15" customHeight="1">
      <c r="A13" s="343" t="s">
        <v>892</v>
      </c>
      <c r="B13" s="384"/>
      <c r="C13" s="162">
        <v>162</v>
      </c>
      <c r="D13" s="162">
        <v>264</v>
      </c>
      <c r="E13" s="162">
        <v>486</v>
      </c>
      <c r="F13" s="162"/>
    </row>
    <row r="14" spans="1:6" ht="15" customHeight="1">
      <c r="A14" s="379" t="s">
        <v>893</v>
      </c>
      <c r="B14" s="380"/>
      <c r="C14" s="163">
        <v>70</v>
      </c>
      <c r="D14" s="163">
        <v>135</v>
      </c>
      <c r="E14" s="161">
        <v>203</v>
      </c>
      <c r="F14" s="161"/>
    </row>
    <row r="15" spans="1:6" ht="15" customHeight="1">
      <c r="A15" s="343" t="s">
        <v>854</v>
      </c>
      <c r="B15" s="384"/>
      <c r="C15" s="162">
        <v>2</v>
      </c>
      <c r="D15" s="162">
        <v>6</v>
      </c>
      <c r="E15" s="162">
        <v>8</v>
      </c>
      <c r="F15" s="162"/>
    </row>
    <row r="16" spans="1:6" ht="15" customHeight="1">
      <c r="A16" s="379" t="s">
        <v>894</v>
      </c>
      <c r="B16" s="380"/>
      <c r="C16" s="163">
        <v>2</v>
      </c>
      <c r="D16" s="163">
        <v>7</v>
      </c>
      <c r="E16" s="161">
        <v>18</v>
      </c>
      <c r="F16" s="161"/>
    </row>
    <row r="17" spans="1:6" ht="15" customHeight="1">
      <c r="A17" s="381" t="s">
        <v>895</v>
      </c>
      <c r="B17" s="333"/>
      <c r="C17" s="162">
        <v>1910</v>
      </c>
      <c r="D17" s="162">
        <v>1459</v>
      </c>
      <c r="E17" s="162">
        <v>592</v>
      </c>
      <c r="F17" s="162"/>
    </row>
    <row r="18" spans="1:6" ht="15" customHeight="1">
      <c r="A18" s="382" t="s">
        <v>896</v>
      </c>
      <c r="B18" s="383"/>
      <c r="C18" s="164">
        <v>333</v>
      </c>
      <c r="D18" s="161" t="s">
        <v>897</v>
      </c>
      <c r="E18" s="161" t="s">
        <v>898</v>
      </c>
      <c r="F18" s="161"/>
    </row>
    <row r="19" spans="1:6">
      <c r="A19" t="s">
        <v>899</v>
      </c>
    </row>
    <row r="20" spans="1:6">
      <c r="A20" t="s">
        <v>900</v>
      </c>
    </row>
    <row r="23" spans="1:6">
      <c r="C23" s="235"/>
    </row>
  </sheetData>
  <mergeCells count="15">
    <mergeCell ref="A16:B16"/>
    <mergeCell ref="A17:B17"/>
    <mergeCell ref="A18:B18"/>
    <mergeCell ref="A11:B11"/>
    <mergeCell ref="A12:B12"/>
    <mergeCell ref="A13:B13"/>
    <mergeCell ref="A14:B14"/>
    <mergeCell ref="A15:B15"/>
    <mergeCell ref="D7:D8"/>
    <mergeCell ref="E7:E8"/>
    <mergeCell ref="F7:F8"/>
    <mergeCell ref="A9:F9"/>
    <mergeCell ref="A10:B10"/>
    <mergeCell ref="A7:B8"/>
    <mergeCell ref="C7:C8"/>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zoomScale="56" workbookViewId="0">
      <selection activeCell="L1" sqref="L1"/>
    </sheetView>
  </sheetViews>
  <sheetFormatPr defaultColWidth="8.83203125" defaultRowHeight="14"/>
  <cols>
    <col min="2" max="2" width="49.1640625" customWidth="1"/>
    <col min="3" max="12" width="15.75" customWidth="1"/>
  </cols>
  <sheetData>
    <row r="1" spans="1:12">
      <c r="A1" s="12" t="s">
        <v>901</v>
      </c>
      <c r="B1" s="7"/>
      <c r="C1" s="7"/>
      <c r="D1" s="7"/>
      <c r="E1" s="7"/>
      <c r="F1" s="7"/>
      <c r="G1" s="9"/>
      <c r="H1" s="10"/>
      <c r="I1" s="7"/>
      <c r="J1" s="7"/>
      <c r="K1" s="9" t="s">
        <v>902</v>
      </c>
      <c r="L1" s="75" t="s">
        <v>52</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
      <c r="A4" s="11" t="s">
        <v>43</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88"/>
      <c r="B7" s="377"/>
      <c r="C7" s="447" t="s">
        <v>853</v>
      </c>
      <c r="D7" s="448"/>
      <c r="E7" s="447" t="s">
        <v>903</v>
      </c>
      <c r="F7" s="448"/>
      <c r="G7" s="447" t="s">
        <v>904</v>
      </c>
      <c r="H7" s="448"/>
      <c r="I7" s="447" t="s">
        <v>905</v>
      </c>
      <c r="J7" s="448"/>
      <c r="K7" s="447" t="s">
        <v>854</v>
      </c>
      <c r="L7" s="448"/>
    </row>
    <row r="8" spans="1:12" ht="14.5">
      <c r="A8" s="290"/>
      <c r="B8" s="378"/>
      <c r="C8" s="113" t="s">
        <v>906</v>
      </c>
      <c r="D8" s="113" t="s">
        <v>907</v>
      </c>
      <c r="E8" s="113" t="s">
        <v>906</v>
      </c>
      <c r="F8" s="113" t="s">
        <v>907</v>
      </c>
      <c r="G8" s="113" t="s">
        <v>906</v>
      </c>
      <c r="H8" s="113" t="s">
        <v>907</v>
      </c>
      <c r="I8" s="113" t="s">
        <v>906</v>
      </c>
      <c r="J8" s="113" t="s">
        <v>907</v>
      </c>
      <c r="K8" s="113" t="s">
        <v>906</v>
      </c>
      <c r="L8" s="113" t="s">
        <v>907</v>
      </c>
    </row>
    <row r="9" spans="1:12" ht="31.5" customHeight="1">
      <c r="A9" s="403" t="s">
        <v>908</v>
      </c>
      <c r="B9" s="446"/>
      <c r="C9" s="115"/>
      <c r="D9" s="157"/>
      <c r="E9" s="115"/>
      <c r="F9" s="115"/>
      <c r="G9" s="115"/>
      <c r="H9" s="115"/>
      <c r="I9" s="115"/>
      <c r="J9" s="115"/>
      <c r="K9" s="115"/>
      <c r="L9" s="115"/>
    </row>
    <row r="10" spans="1:12" ht="14.5">
      <c r="A10" s="124" t="s">
        <v>909</v>
      </c>
      <c r="B10" s="116"/>
      <c r="C10" s="116">
        <v>845</v>
      </c>
      <c r="D10" s="158">
        <f>C10/C$15*100%</f>
        <v>0.52944862155388472</v>
      </c>
      <c r="E10" s="116">
        <v>193</v>
      </c>
      <c r="F10" s="117">
        <f>E10/E$15*100%</f>
        <v>0.54061624649859941</v>
      </c>
      <c r="G10" s="116">
        <v>305</v>
      </c>
      <c r="H10" s="117">
        <f>G10/G$15*100%</f>
        <v>0.77020202020202022</v>
      </c>
      <c r="I10" s="116" t="s">
        <v>910</v>
      </c>
      <c r="J10" s="116" t="s">
        <v>910</v>
      </c>
      <c r="K10" s="116">
        <v>161</v>
      </c>
      <c r="L10" s="118">
        <f>K10/K$15*100%</f>
        <v>0.81313131313131315</v>
      </c>
    </row>
    <row r="11" spans="1:12" ht="14.5">
      <c r="A11" s="385" t="s">
        <v>911</v>
      </c>
      <c r="B11" s="386"/>
      <c r="C11" s="115">
        <v>739</v>
      </c>
      <c r="D11" s="159">
        <f t="shared" ref="D11:D15" si="0">C11/C$15*100%</f>
        <v>0.46303258145363407</v>
      </c>
      <c r="E11" s="115">
        <v>121</v>
      </c>
      <c r="F11" s="119">
        <f t="shared" ref="F11:F15" si="1">E11/E$15*100%</f>
        <v>0.33893557422969189</v>
      </c>
      <c r="G11" s="115">
        <v>89</v>
      </c>
      <c r="H11" s="119">
        <f t="shared" ref="H11:H15" si="2">G11/G$15*100%</f>
        <v>0.22474747474747475</v>
      </c>
      <c r="I11" s="115" t="s">
        <v>910</v>
      </c>
      <c r="J11" s="115" t="s">
        <v>910</v>
      </c>
      <c r="K11" s="115">
        <v>34</v>
      </c>
      <c r="L11" s="120">
        <f t="shared" ref="L11:L15" si="3">K11/K$15*100%</f>
        <v>0.17171717171717171</v>
      </c>
    </row>
    <row r="12" spans="1:12" ht="14.5">
      <c r="A12" s="124" t="s">
        <v>912</v>
      </c>
      <c r="B12" s="116"/>
      <c r="C12" s="116">
        <v>11</v>
      </c>
      <c r="D12" s="158">
        <f t="shared" si="0"/>
        <v>6.8922305764411024E-3</v>
      </c>
      <c r="E12" s="116">
        <v>39</v>
      </c>
      <c r="F12" s="117">
        <f t="shared" si="1"/>
        <v>0.1092436974789916</v>
      </c>
      <c r="G12" s="116">
        <v>2</v>
      </c>
      <c r="H12" s="117">
        <f t="shared" si="2"/>
        <v>5.0505050505050509E-3</v>
      </c>
      <c r="I12" s="116" t="s">
        <v>910</v>
      </c>
      <c r="J12" s="116" t="s">
        <v>910</v>
      </c>
      <c r="K12" s="116">
        <v>3</v>
      </c>
      <c r="L12" s="118">
        <f t="shared" si="3"/>
        <v>1.5151515151515152E-2</v>
      </c>
    </row>
    <row r="13" spans="1:12" ht="14.5">
      <c r="A13" s="125" t="s">
        <v>913</v>
      </c>
      <c r="B13" s="115"/>
      <c r="C13" s="115">
        <v>1</v>
      </c>
      <c r="D13" s="159">
        <f t="shared" si="0"/>
        <v>6.2656641604010022E-4</v>
      </c>
      <c r="E13" s="115">
        <v>4</v>
      </c>
      <c r="F13" s="119">
        <f t="shared" si="1"/>
        <v>1.1204481792717087E-2</v>
      </c>
      <c r="G13" s="115">
        <v>0</v>
      </c>
      <c r="H13" s="119">
        <f t="shared" si="2"/>
        <v>0</v>
      </c>
      <c r="I13" s="115" t="s">
        <v>910</v>
      </c>
      <c r="J13" s="115" t="s">
        <v>910</v>
      </c>
      <c r="K13" s="115">
        <v>0</v>
      </c>
      <c r="L13" s="120">
        <f t="shared" si="3"/>
        <v>0</v>
      </c>
    </row>
    <row r="14" spans="1:12" ht="14.5">
      <c r="A14" s="124" t="s">
        <v>914</v>
      </c>
      <c r="B14" s="116"/>
      <c r="C14" s="116">
        <v>0</v>
      </c>
      <c r="D14" s="158">
        <f t="shared" si="0"/>
        <v>0</v>
      </c>
      <c r="E14" s="116">
        <v>0</v>
      </c>
      <c r="F14" s="117">
        <f t="shared" si="1"/>
        <v>0</v>
      </c>
      <c r="G14" s="116">
        <v>0</v>
      </c>
      <c r="H14" s="117">
        <f t="shared" si="2"/>
        <v>0</v>
      </c>
      <c r="I14" s="116" t="s">
        <v>910</v>
      </c>
      <c r="J14" s="116" t="s">
        <v>910</v>
      </c>
      <c r="K14" s="116">
        <v>0</v>
      </c>
      <c r="L14" s="118">
        <f t="shared" si="3"/>
        <v>0</v>
      </c>
    </row>
    <row r="15" spans="1:12" ht="14.5">
      <c r="A15" s="114" t="s">
        <v>915</v>
      </c>
      <c r="B15" s="68"/>
      <c r="C15" s="121">
        <v>1596</v>
      </c>
      <c r="D15" s="160">
        <f t="shared" si="0"/>
        <v>1</v>
      </c>
      <c r="E15" s="121">
        <v>357</v>
      </c>
      <c r="F15" s="122">
        <f t="shared" si="1"/>
        <v>1</v>
      </c>
      <c r="G15" s="121">
        <v>396</v>
      </c>
      <c r="H15" s="122">
        <f t="shared" si="2"/>
        <v>1</v>
      </c>
      <c r="I15" s="121" t="s">
        <v>910</v>
      </c>
      <c r="J15" s="121" t="s">
        <v>910</v>
      </c>
      <c r="K15" s="121">
        <v>198</v>
      </c>
      <c r="L15" s="123">
        <f t="shared" si="3"/>
        <v>1</v>
      </c>
    </row>
    <row r="16" spans="1:12">
      <c r="A16" s="7"/>
      <c r="B16" s="7"/>
      <c r="C16" s="7"/>
      <c r="D16" s="7"/>
      <c r="E16" s="7"/>
      <c r="F16" s="7"/>
      <c r="G16" s="7"/>
      <c r="H16" s="7"/>
      <c r="I16" s="7"/>
      <c r="J16" s="7"/>
      <c r="K16" s="7"/>
      <c r="L16" s="7"/>
    </row>
    <row r="17" spans="1:12" ht="15" customHeight="1">
      <c r="A17" s="288" t="s">
        <v>1</v>
      </c>
      <c r="B17" s="347"/>
      <c r="C17" s="406" t="s">
        <v>906</v>
      </c>
      <c r="D17" s="407"/>
      <c r="E17" s="406" t="s">
        <v>916</v>
      </c>
      <c r="F17" s="410"/>
      <c r="G17" s="394" t="s">
        <v>917</v>
      </c>
      <c r="H17" s="395"/>
      <c r="I17" s="396"/>
      <c r="J17" s="7"/>
      <c r="K17" s="7"/>
      <c r="L17" s="7"/>
    </row>
    <row r="18" spans="1:12" ht="14.15" customHeight="1">
      <c r="A18" s="290"/>
      <c r="B18" s="348"/>
      <c r="C18" s="408"/>
      <c r="D18" s="409"/>
      <c r="E18" s="408"/>
      <c r="F18" s="411"/>
      <c r="G18" s="397"/>
      <c r="H18" s="398"/>
      <c r="I18" s="399"/>
      <c r="J18" s="7"/>
      <c r="K18" s="7"/>
      <c r="L18" s="7"/>
    </row>
    <row r="19" spans="1:12" ht="15" customHeight="1">
      <c r="A19" s="403" t="s">
        <v>918</v>
      </c>
      <c r="B19" s="404"/>
      <c r="C19" s="403"/>
      <c r="D19" s="404"/>
      <c r="E19" s="403"/>
      <c r="F19" s="405"/>
      <c r="G19" s="400"/>
      <c r="H19" s="401"/>
      <c r="I19" s="402"/>
      <c r="J19" s="7"/>
      <c r="K19" s="7"/>
      <c r="L19" s="7"/>
    </row>
    <row r="20" spans="1:12" ht="14.5">
      <c r="A20" s="418" t="s">
        <v>853</v>
      </c>
      <c r="B20" s="384"/>
      <c r="C20" s="419">
        <v>1680</v>
      </c>
      <c r="D20" s="420"/>
      <c r="E20" s="419">
        <v>1428</v>
      </c>
      <c r="F20" s="413"/>
      <c r="G20" s="412">
        <v>252</v>
      </c>
      <c r="H20" s="413"/>
      <c r="I20" s="414"/>
      <c r="J20" s="7"/>
      <c r="K20" s="7"/>
      <c r="L20" s="7"/>
    </row>
    <row r="21" spans="1:12" ht="14.5">
      <c r="A21" s="421" t="s">
        <v>903</v>
      </c>
      <c r="B21" s="380"/>
      <c r="C21" s="390">
        <v>370</v>
      </c>
      <c r="D21" s="391"/>
      <c r="E21" s="390">
        <v>338</v>
      </c>
      <c r="F21" s="392"/>
      <c r="G21" s="422">
        <v>32</v>
      </c>
      <c r="H21" s="392"/>
      <c r="I21" s="423"/>
      <c r="J21" s="7"/>
      <c r="K21" s="7"/>
      <c r="L21" s="7"/>
    </row>
    <row r="22" spans="1:12" ht="14.5">
      <c r="A22" s="393" t="s">
        <v>904</v>
      </c>
      <c r="B22" s="344"/>
      <c r="C22" s="387">
        <v>456</v>
      </c>
      <c r="D22" s="388"/>
      <c r="E22" s="387">
        <v>376</v>
      </c>
      <c r="F22" s="389"/>
      <c r="G22" s="175"/>
      <c r="H22" s="174">
        <v>80</v>
      </c>
      <c r="I22" s="176"/>
      <c r="J22" s="7"/>
      <c r="K22" s="7"/>
      <c r="L22" s="7"/>
    </row>
    <row r="23" spans="1:12" ht="14.5">
      <c r="A23" s="67" t="s">
        <v>905</v>
      </c>
      <c r="B23" s="65"/>
      <c r="C23" s="390" t="s">
        <v>910</v>
      </c>
      <c r="D23" s="391"/>
      <c r="E23" s="390" t="s">
        <v>910</v>
      </c>
      <c r="F23" s="392"/>
      <c r="G23" s="172"/>
      <c r="H23" s="171" t="s">
        <v>910</v>
      </c>
      <c r="I23" s="173"/>
      <c r="J23" s="7"/>
      <c r="K23" s="7"/>
      <c r="L23" s="7"/>
    </row>
    <row r="24" spans="1:12" ht="14.5">
      <c r="A24" s="418" t="s">
        <v>854</v>
      </c>
      <c r="B24" s="384"/>
      <c r="C24" s="419">
        <v>224</v>
      </c>
      <c r="D24" s="420"/>
      <c r="E24" s="419">
        <v>175</v>
      </c>
      <c r="F24" s="413"/>
      <c r="G24" s="412">
        <v>49</v>
      </c>
      <c r="H24" s="413"/>
      <c r="I24" s="414"/>
      <c r="J24" s="7"/>
      <c r="K24" s="7"/>
      <c r="L24" s="7"/>
    </row>
    <row r="25" spans="1:12" ht="14.5">
      <c r="A25" s="268" t="s">
        <v>915</v>
      </c>
      <c r="B25" s="433"/>
      <c r="C25" s="434">
        <v>2730</v>
      </c>
      <c r="D25" s="435"/>
      <c r="E25" s="434">
        <v>2317</v>
      </c>
      <c r="F25" s="436"/>
      <c r="G25" s="415">
        <v>413</v>
      </c>
      <c r="H25" s="416"/>
      <c r="I25" s="417"/>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3" t="s">
        <v>919</v>
      </c>
      <c r="B28" s="7"/>
      <c r="C28" s="7"/>
      <c r="D28" s="7"/>
      <c r="E28" s="7"/>
      <c r="F28" s="7"/>
      <c r="G28" s="7"/>
      <c r="H28" s="7"/>
      <c r="I28" s="7"/>
      <c r="J28" s="7"/>
      <c r="K28" s="7"/>
      <c r="L28" s="7"/>
    </row>
    <row r="29" spans="1:12" ht="14.5">
      <c r="A29" s="63" t="s">
        <v>920</v>
      </c>
      <c r="B29" s="7"/>
      <c r="C29" s="7"/>
      <c r="D29" s="7"/>
      <c r="E29" s="7"/>
      <c r="F29" s="7"/>
      <c r="G29" s="7"/>
      <c r="H29" s="7"/>
      <c r="I29" s="7"/>
      <c r="J29" s="7"/>
      <c r="K29" s="7"/>
      <c r="L29" s="7"/>
    </row>
    <row r="30" spans="1:12" ht="26.25" customHeight="1">
      <c r="A30" s="46" t="s">
        <v>921</v>
      </c>
      <c r="B30" s="424" t="s">
        <v>922</v>
      </c>
      <c r="C30" s="425"/>
      <c r="D30" s="425"/>
      <c r="E30" s="425"/>
      <c r="F30" s="426"/>
      <c r="G30" s="440" t="s">
        <v>923</v>
      </c>
      <c r="H30" s="441"/>
      <c r="I30" s="7"/>
      <c r="J30" s="7"/>
      <c r="K30" s="7"/>
      <c r="L30" s="7"/>
    </row>
    <row r="31" spans="1:12" ht="27.75" customHeight="1">
      <c r="A31" s="50">
        <v>1</v>
      </c>
      <c r="B31" s="427" t="s">
        <v>924</v>
      </c>
      <c r="C31" s="428"/>
      <c r="D31" s="428"/>
      <c r="E31" s="428"/>
      <c r="F31" s="429"/>
      <c r="G31" s="442">
        <v>93.44</v>
      </c>
      <c r="H31" s="443"/>
      <c r="I31" s="7"/>
      <c r="J31" s="7"/>
      <c r="K31" s="7"/>
      <c r="L31" s="7"/>
    </row>
    <row r="32" spans="1:12" ht="31.5" customHeight="1">
      <c r="A32" s="51">
        <v>2</v>
      </c>
      <c r="B32" s="430" t="s">
        <v>925</v>
      </c>
      <c r="C32" s="431"/>
      <c r="D32" s="431"/>
      <c r="E32" s="431"/>
      <c r="F32" s="432"/>
      <c r="G32" s="444">
        <v>74.25</v>
      </c>
      <c r="H32" s="445"/>
      <c r="I32" s="7"/>
      <c r="J32" s="7"/>
      <c r="K32" s="7"/>
      <c r="L32" s="7"/>
    </row>
    <row r="33" spans="1:12" ht="31.5" customHeight="1">
      <c r="A33" s="50">
        <v>3</v>
      </c>
      <c r="B33" s="437" t="s">
        <v>926</v>
      </c>
      <c r="C33" s="438"/>
      <c r="D33" s="438"/>
      <c r="E33" s="438"/>
      <c r="F33" s="439"/>
      <c r="G33" s="442">
        <v>99.35</v>
      </c>
      <c r="H33" s="443"/>
      <c r="I33" s="7"/>
      <c r="J33" s="7"/>
      <c r="K33" s="7"/>
      <c r="L33" s="7"/>
    </row>
    <row r="34" spans="1:12" ht="31.5" customHeight="1">
      <c r="A34" s="51">
        <v>4</v>
      </c>
      <c r="B34" s="430" t="s">
        <v>927</v>
      </c>
      <c r="C34" s="431"/>
      <c r="D34" s="431"/>
      <c r="E34" s="431"/>
      <c r="F34" s="432"/>
      <c r="G34" s="444">
        <v>86.16</v>
      </c>
      <c r="H34" s="445"/>
      <c r="I34" s="7"/>
      <c r="J34" s="7"/>
      <c r="K34" s="7"/>
      <c r="L34" s="7"/>
    </row>
    <row r="35" spans="1:12" ht="31.5" customHeight="1">
      <c r="A35" s="50">
        <v>5</v>
      </c>
      <c r="B35" s="437" t="s">
        <v>928</v>
      </c>
      <c r="C35" s="438"/>
      <c r="D35" s="438"/>
      <c r="E35" s="438"/>
      <c r="F35" s="439"/>
      <c r="G35" s="442">
        <v>80.569999999999993</v>
      </c>
      <c r="H35" s="443"/>
      <c r="I35" s="7"/>
      <c r="J35" s="7"/>
      <c r="K35" s="7"/>
      <c r="L35" s="7"/>
    </row>
    <row r="36" spans="1:12" ht="31.5" customHeight="1">
      <c r="A36" s="51">
        <v>6</v>
      </c>
      <c r="B36" s="430" t="s">
        <v>929</v>
      </c>
      <c r="C36" s="431"/>
      <c r="D36" s="431"/>
      <c r="E36" s="431"/>
      <c r="F36" s="432"/>
      <c r="G36" s="444">
        <v>94.48</v>
      </c>
      <c r="H36" s="445"/>
      <c r="I36" s="7"/>
      <c r="J36" s="7"/>
      <c r="K36" s="7"/>
      <c r="L36" s="7"/>
    </row>
    <row r="37" spans="1:12" ht="31.5" customHeight="1">
      <c r="A37" s="50">
        <v>7</v>
      </c>
      <c r="B37" s="437" t="s">
        <v>930</v>
      </c>
      <c r="C37" s="438"/>
      <c r="D37" s="438"/>
      <c r="E37" s="438"/>
      <c r="F37" s="439"/>
      <c r="G37" s="442">
        <v>85.76</v>
      </c>
      <c r="H37" s="443"/>
      <c r="I37" s="7"/>
      <c r="J37" s="7"/>
      <c r="K37" s="7"/>
      <c r="L37" s="7"/>
    </row>
    <row r="38" spans="1:12" ht="31.5" customHeight="1">
      <c r="A38" s="51">
        <v>8</v>
      </c>
      <c r="B38" s="430" t="s">
        <v>931</v>
      </c>
      <c r="C38" s="431"/>
      <c r="D38" s="431"/>
      <c r="E38" s="431"/>
      <c r="F38" s="432"/>
      <c r="G38" s="444">
        <v>92.62</v>
      </c>
      <c r="H38" s="445"/>
      <c r="I38" s="7"/>
      <c r="J38" s="7"/>
      <c r="K38" s="7"/>
      <c r="L38" s="7"/>
    </row>
    <row r="39" spans="1:12" ht="31.5" customHeight="1">
      <c r="A39" s="50">
        <v>9</v>
      </c>
      <c r="B39" s="437" t="s">
        <v>932</v>
      </c>
      <c r="C39" s="438"/>
      <c r="D39" s="438"/>
      <c r="E39" s="438"/>
      <c r="F39" s="439"/>
      <c r="G39" s="442">
        <v>90.41</v>
      </c>
      <c r="H39" s="443"/>
      <c r="I39" s="7"/>
      <c r="J39" s="7"/>
      <c r="K39" s="7"/>
      <c r="L39" s="7"/>
    </row>
  </sheetData>
  <mergeCells count="57">
    <mergeCell ref="A9:B9"/>
    <mergeCell ref="I7:J7"/>
    <mergeCell ref="K7:L7"/>
    <mergeCell ref="E7:F7"/>
    <mergeCell ref="G7:H7"/>
    <mergeCell ref="A7:B8"/>
    <mergeCell ref="C7:D7"/>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B30:F30"/>
    <mergeCell ref="B31:F31"/>
    <mergeCell ref="B32:F32"/>
    <mergeCell ref="B38:F38"/>
    <mergeCell ref="A24:B24"/>
    <mergeCell ref="C24:D24"/>
    <mergeCell ref="E24:F24"/>
    <mergeCell ref="A25:B25"/>
    <mergeCell ref="C25:D25"/>
    <mergeCell ref="E25:F25"/>
    <mergeCell ref="G24:I24"/>
    <mergeCell ref="G25:I25"/>
    <mergeCell ref="A20:B20"/>
    <mergeCell ref="C20:D20"/>
    <mergeCell ref="E20:F20"/>
    <mergeCell ref="A21:B21"/>
    <mergeCell ref="C21:D21"/>
    <mergeCell ref="E21:F21"/>
    <mergeCell ref="G20:I20"/>
    <mergeCell ref="G21:I21"/>
    <mergeCell ref="G17:I18"/>
    <mergeCell ref="G19:I19"/>
    <mergeCell ref="A19:B19"/>
    <mergeCell ref="C19:D19"/>
    <mergeCell ref="E19:F19"/>
    <mergeCell ref="A17:B18"/>
    <mergeCell ref="C17:D18"/>
    <mergeCell ref="E17:F18"/>
    <mergeCell ref="A11:B11"/>
    <mergeCell ref="C22:D22"/>
    <mergeCell ref="E22:F22"/>
    <mergeCell ref="C23:D23"/>
    <mergeCell ref="E23:F23"/>
    <mergeCell ref="A22:B22"/>
  </mergeCells>
  <pageMargins left="0.7" right="0.7" top="0.75" bottom="0.75" header="0.3" footer="0.3"/>
  <pageSetup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3"/>
  <sheetViews>
    <sheetView showGridLines="0" zoomScaleNormal="90" workbookViewId="0">
      <selection activeCell="L13" sqref="L13"/>
    </sheetView>
  </sheetViews>
  <sheetFormatPr defaultColWidth="8.83203125" defaultRowHeight="14"/>
  <cols>
    <col min="2" max="2" width="43.4140625" customWidth="1"/>
    <col min="3" max="3" width="15.1640625" customWidth="1"/>
    <col min="4" max="6" width="14.83203125" customWidth="1"/>
    <col min="7" max="7" width="15" customWidth="1"/>
    <col min="8" max="8" width="11.25" customWidth="1"/>
  </cols>
  <sheetData>
    <row r="1" spans="1:9">
      <c r="A1" s="12" t="s">
        <v>933</v>
      </c>
      <c r="B1" s="7"/>
      <c r="C1" s="7"/>
      <c r="D1" s="7"/>
      <c r="E1" s="7"/>
      <c r="F1" s="7"/>
      <c r="G1" s="9" t="s">
        <v>51</v>
      </c>
      <c r="H1" s="75" t="s">
        <v>52</v>
      </c>
    </row>
    <row r="2" spans="1:9" ht="4.5" customHeight="1">
      <c r="A2" s="58"/>
      <c r="B2" s="59"/>
      <c r="C2" s="59"/>
      <c r="D2" s="59"/>
      <c r="E2" s="59"/>
      <c r="F2" s="59"/>
      <c r="G2" s="61"/>
      <c r="H2" s="61"/>
    </row>
    <row r="3" spans="1:9">
      <c r="A3" s="7"/>
      <c r="B3" s="7"/>
      <c r="C3" s="7"/>
      <c r="D3" s="7"/>
      <c r="E3" s="7"/>
      <c r="F3" s="7"/>
      <c r="G3" s="7"/>
      <c r="H3" s="7"/>
    </row>
    <row r="4" spans="1:9" ht="23">
      <c r="A4" s="11" t="s">
        <v>46</v>
      </c>
      <c r="B4" s="7"/>
      <c r="C4" s="7"/>
      <c r="D4" s="7"/>
      <c r="E4" s="7"/>
      <c r="F4" s="7"/>
      <c r="G4" s="7"/>
      <c r="H4" s="7"/>
    </row>
    <row r="5" spans="1:9" ht="17.5">
      <c r="A5" s="13"/>
      <c r="B5" s="7"/>
      <c r="C5" s="7"/>
      <c r="D5" s="7"/>
      <c r="E5" s="7"/>
      <c r="F5" s="7"/>
      <c r="G5" s="7"/>
      <c r="H5" s="7"/>
    </row>
    <row r="6" spans="1:9">
      <c r="A6" s="7" t="s">
        <v>107</v>
      </c>
      <c r="B6" s="7"/>
      <c r="C6" s="7"/>
      <c r="D6" s="7"/>
      <c r="E6" s="7"/>
      <c r="F6" s="7"/>
      <c r="G6" s="7"/>
      <c r="H6" s="7"/>
    </row>
    <row r="7" spans="1:9" ht="22" customHeight="1">
      <c r="A7" s="47" t="s">
        <v>1</v>
      </c>
      <c r="B7" s="141"/>
      <c r="C7" s="352" t="s">
        <v>906</v>
      </c>
      <c r="D7" s="353"/>
      <c r="E7" s="353"/>
      <c r="F7" s="353"/>
      <c r="G7" s="353"/>
      <c r="H7" s="354"/>
    </row>
    <row r="8" spans="1:9" ht="22" customHeight="1">
      <c r="A8" s="48"/>
      <c r="B8" s="142"/>
      <c r="C8" s="150" t="s">
        <v>853</v>
      </c>
      <c r="D8" s="150" t="s">
        <v>903</v>
      </c>
      <c r="E8" s="150" t="s">
        <v>904</v>
      </c>
      <c r="F8" s="150" t="s">
        <v>905</v>
      </c>
      <c r="G8" s="150" t="s">
        <v>854</v>
      </c>
      <c r="H8" s="15" t="s">
        <v>842</v>
      </c>
      <c r="I8" s="53"/>
    </row>
    <row r="9" spans="1:9" s="52" customFormat="1" ht="22" customHeight="1">
      <c r="A9" s="452" t="s">
        <v>934</v>
      </c>
      <c r="B9" s="453"/>
      <c r="C9" s="453"/>
      <c r="D9" s="453"/>
      <c r="E9" s="453"/>
      <c r="F9" s="453"/>
      <c r="G9" s="453"/>
      <c r="H9" s="454"/>
      <c r="I9" s="54"/>
    </row>
    <row r="10" spans="1:9" s="52" customFormat="1" ht="22" customHeight="1">
      <c r="A10" s="449" t="s">
        <v>935</v>
      </c>
      <c r="B10" s="432"/>
      <c r="C10" s="51">
        <v>2</v>
      </c>
      <c r="D10" s="51">
        <v>19</v>
      </c>
      <c r="E10" s="51">
        <v>32</v>
      </c>
      <c r="F10" s="51">
        <v>0</v>
      </c>
      <c r="G10" s="51">
        <v>30</v>
      </c>
      <c r="H10" s="144">
        <f>SUM(C10:G10)</f>
        <v>83</v>
      </c>
    </row>
    <row r="11" spans="1:9" s="52" customFormat="1" ht="22" customHeight="1">
      <c r="A11" s="450" t="s">
        <v>936</v>
      </c>
      <c r="B11" s="451"/>
      <c r="C11" s="50">
        <v>0</v>
      </c>
      <c r="D11" s="50">
        <v>0</v>
      </c>
      <c r="E11" s="50">
        <v>20</v>
      </c>
      <c r="F11" s="50">
        <v>0</v>
      </c>
      <c r="G11" s="50">
        <v>0</v>
      </c>
      <c r="H11" s="145">
        <f t="shared" ref="H11:H12" si="0">SUM(C11:G11)</f>
        <v>20</v>
      </c>
    </row>
    <row r="12" spans="1:9" s="52" customFormat="1" ht="22" customHeight="1">
      <c r="A12" s="449" t="s">
        <v>937</v>
      </c>
      <c r="B12" s="432"/>
      <c r="C12" s="51">
        <v>0</v>
      </c>
      <c r="D12" s="51">
        <v>0</v>
      </c>
      <c r="E12" s="51">
        <v>0</v>
      </c>
      <c r="F12" s="51">
        <v>0</v>
      </c>
      <c r="G12" s="51">
        <v>0</v>
      </c>
      <c r="H12" s="144">
        <f t="shared" si="0"/>
        <v>0</v>
      </c>
    </row>
    <row r="13" spans="1:9" s="52" customFormat="1" ht="22" customHeight="1">
      <c r="A13" s="452" t="s">
        <v>938</v>
      </c>
      <c r="B13" s="453"/>
      <c r="C13" s="453"/>
      <c r="D13" s="453"/>
      <c r="E13" s="453"/>
      <c r="F13" s="453"/>
      <c r="G13" s="453"/>
      <c r="H13" s="454"/>
    </row>
    <row r="14" spans="1:9" s="52" customFormat="1" ht="22" customHeight="1">
      <c r="A14" s="449" t="s">
        <v>935</v>
      </c>
      <c r="B14" s="432"/>
      <c r="C14" s="51">
        <v>0</v>
      </c>
      <c r="D14" s="51">
        <v>0</v>
      </c>
      <c r="E14" s="51">
        <v>1</v>
      </c>
      <c r="F14" s="51">
        <v>0</v>
      </c>
      <c r="G14" s="51">
        <v>0</v>
      </c>
      <c r="H14" s="144">
        <f t="shared" ref="H14:H16" si="1">SUM(C14:G14)</f>
        <v>1</v>
      </c>
    </row>
    <row r="15" spans="1:9" s="52" customFormat="1" ht="22" customHeight="1">
      <c r="A15" s="450" t="s">
        <v>936</v>
      </c>
      <c r="B15" s="451"/>
      <c r="C15" s="50">
        <v>0</v>
      </c>
      <c r="D15" s="50">
        <v>0</v>
      </c>
      <c r="E15" s="50">
        <v>1</v>
      </c>
      <c r="F15" s="50">
        <v>0</v>
      </c>
      <c r="G15" s="50">
        <v>0</v>
      </c>
      <c r="H15" s="145">
        <f t="shared" si="1"/>
        <v>1</v>
      </c>
    </row>
    <row r="16" spans="1:9" s="52" customFormat="1" ht="22" customHeight="1">
      <c r="A16" s="449" t="s">
        <v>937</v>
      </c>
      <c r="B16" s="432"/>
      <c r="C16" s="51">
        <v>0</v>
      </c>
      <c r="D16" s="51">
        <v>0</v>
      </c>
      <c r="E16" s="51">
        <v>0</v>
      </c>
      <c r="F16" s="51">
        <v>0</v>
      </c>
      <c r="G16" s="51">
        <v>0</v>
      </c>
      <c r="H16" s="144">
        <f t="shared" si="1"/>
        <v>0</v>
      </c>
    </row>
    <row r="17" spans="1:8" s="52" customFormat="1" ht="22" customHeight="1">
      <c r="A17" s="452" t="s">
        <v>939</v>
      </c>
      <c r="B17" s="453"/>
      <c r="C17" s="453"/>
      <c r="D17" s="453"/>
      <c r="E17" s="453"/>
      <c r="F17" s="453"/>
      <c r="G17" s="453"/>
      <c r="H17" s="454"/>
    </row>
    <row r="18" spans="1:8" s="52" customFormat="1" ht="22" customHeight="1">
      <c r="A18" s="449" t="s">
        <v>935</v>
      </c>
      <c r="B18" s="432"/>
      <c r="C18" s="51">
        <v>5</v>
      </c>
      <c r="D18" s="51">
        <v>0</v>
      </c>
      <c r="E18" s="51">
        <v>0</v>
      </c>
      <c r="F18" s="51">
        <v>0</v>
      </c>
      <c r="G18" s="51">
        <v>0</v>
      </c>
      <c r="H18" s="144">
        <f t="shared" ref="H18:H20" si="2">SUM(C18:G18)</f>
        <v>5</v>
      </c>
    </row>
    <row r="19" spans="1:8" s="52" customFormat="1" ht="22" customHeight="1">
      <c r="A19" s="450" t="s">
        <v>936</v>
      </c>
      <c r="B19" s="451"/>
      <c r="C19" s="50">
        <v>4</v>
      </c>
      <c r="D19" s="50">
        <v>0</v>
      </c>
      <c r="E19" s="50">
        <v>8</v>
      </c>
      <c r="F19" s="50">
        <v>0</v>
      </c>
      <c r="G19" s="50">
        <v>0</v>
      </c>
      <c r="H19" s="145">
        <f t="shared" si="2"/>
        <v>12</v>
      </c>
    </row>
    <row r="20" spans="1:8" s="52" customFormat="1" ht="22" customHeight="1">
      <c r="A20" s="449" t="s">
        <v>937</v>
      </c>
      <c r="B20" s="432"/>
      <c r="C20" s="51">
        <v>0</v>
      </c>
      <c r="D20" s="51">
        <v>0</v>
      </c>
      <c r="E20" s="51">
        <v>0</v>
      </c>
      <c r="F20" s="51">
        <v>0</v>
      </c>
      <c r="G20" s="51">
        <v>0</v>
      </c>
      <c r="H20" s="144">
        <f t="shared" si="2"/>
        <v>0</v>
      </c>
    </row>
    <row r="21" spans="1:8" s="52" customFormat="1" ht="22" customHeight="1">
      <c r="A21" s="146" t="s">
        <v>915</v>
      </c>
      <c r="B21" s="147"/>
      <c r="C21" s="148">
        <f>SUM(C10:C12,C14:C16,C18:C20)</f>
        <v>11</v>
      </c>
      <c r="D21" s="148">
        <f t="shared" ref="D21:G21" si="3">SUM(D10:D12,D14:D16,D18:D20)</f>
        <v>19</v>
      </c>
      <c r="E21" s="148">
        <f t="shared" si="3"/>
        <v>62</v>
      </c>
      <c r="F21" s="148">
        <f t="shared" si="3"/>
        <v>0</v>
      </c>
      <c r="G21" s="148">
        <f t="shared" si="3"/>
        <v>30</v>
      </c>
      <c r="H21" s="149">
        <f>SUM(C21:G21)</f>
        <v>122</v>
      </c>
    </row>
    <row r="22" spans="1:8">
      <c r="A22" s="49"/>
      <c r="B22" s="49"/>
      <c r="C22" s="49"/>
      <c r="D22" s="49"/>
      <c r="E22" s="49"/>
      <c r="F22" s="49"/>
      <c r="G22" s="49"/>
      <c r="H22" s="49"/>
    </row>
    <row r="23" spans="1:8">
      <c r="A23" s="49"/>
      <c r="B23" s="49"/>
      <c r="C23" s="49"/>
      <c r="D23" s="49"/>
      <c r="E23" s="49"/>
      <c r="F23" s="49"/>
      <c r="G23" s="49"/>
      <c r="H23" s="49"/>
    </row>
  </sheetData>
  <mergeCells count="13">
    <mergeCell ref="A18:B18"/>
    <mergeCell ref="A19:B19"/>
    <mergeCell ref="A20:B20"/>
    <mergeCell ref="A13:H13"/>
    <mergeCell ref="A14:B14"/>
    <mergeCell ref="A15:B15"/>
    <mergeCell ref="A16:B16"/>
    <mergeCell ref="A17:H17"/>
    <mergeCell ref="A10:B10"/>
    <mergeCell ref="A11:B11"/>
    <mergeCell ref="C7:H7"/>
    <mergeCell ref="A9:H9"/>
    <mergeCell ref="A12:B1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5"/>
  <sheetViews>
    <sheetView showGridLines="0" zoomScale="83" workbookViewId="0">
      <selection activeCell="E1" sqref="E1"/>
    </sheetView>
  </sheetViews>
  <sheetFormatPr defaultColWidth="8.83203125" defaultRowHeight="14"/>
  <cols>
    <col min="1" max="1" width="7.83203125" customWidth="1"/>
    <col min="2" max="2" width="39.1640625" customWidth="1"/>
    <col min="3" max="3" width="15.4140625" customWidth="1"/>
    <col min="4" max="4" width="16.83203125" customWidth="1"/>
    <col min="5" max="5" width="17" customWidth="1"/>
    <col min="6" max="6" width="11.75" hidden="1" customWidth="1"/>
  </cols>
  <sheetData>
    <row r="1" spans="1:6">
      <c r="A1" s="12" t="s">
        <v>940</v>
      </c>
      <c r="B1" s="9"/>
      <c r="C1" s="9"/>
      <c r="D1" s="9" t="s">
        <v>830</v>
      </c>
      <c r="E1" s="75" t="s">
        <v>52</v>
      </c>
      <c r="F1" s="75"/>
    </row>
    <row r="2" spans="1:6" ht="4.5" customHeight="1">
      <c r="A2" s="58"/>
      <c r="B2" s="58"/>
      <c r="C2" s="59"/>
      <c r="D2" s="59"/>
      <c r="E2" s="59"/>
      <c r="F2" s="59"/>
    </row>
    <row r="3" spans="1:6">
      <c r="A3" s="7"/>
      <c r="B3" s="7"/>
      <c r="C3" s="7"/>
      <c r="D3" s="7"/>
      <c r="E3" s="7"/>
      <c r="F3" s="7"/>
    </row>
    <row r="4" spans="1:6" ht="23">
      <c r="A4" s="55" t="s">
        <v>47</v>
      </c>
      <c r="B4" s="55"/>
      <c r="C4" s="7"/>
      <c r="D4" s="7"/>
      <c r="E4" s="7"/>
      <c r="F4" s="7"/>
    </row>
    <row r="5" spans="1:6" ht="17.5">
      <c r="A5" s="56"/>
      <c r="B5" s="56"/>
      <c r="C5" s="7"/>
      <c r="D5" s="7"/>
      <c r="E5" s="7"/>
      <c r="F5" s="7"/>
    </row>
    <row r="6" spans="1:6">
      <c r="A6" s="7" t="s">
        <v>107</v>
      </c>
      <c r="B6" s="7"/>
      <c r="C6" s="7"/>
      <c r="D6" s="7"/>
      <c r="E6" s="7"/>
      <c r="F6" s="7"/>
    </row>
    <row r="7" spans="1:6" ht="14.5" customHeight="1">
      <c r="A7" s="467" t="s">
        <v>1</v>
      </c>
      <c r="B7" s="365"/>
      <c r="C7" s="455" t="s">
        <v>941</v>
      </c>
      <c r="D7" s="456"/>
      <c r="E7" s="456"/>
      <c r="F7" s="456"/>
    </row>
    <row r="8" spans="1:6" ht="14.5" customHeight="1">
      <c r="A8" s="467"/>
      <c r="B8" s="365"/>
      <c r="C8" s="457" t="s">
        <v>832</v>
      </c>
      <c r="D8" s="457" t="s">
        <v>833</v>
      </c>
      <c r="E8" s="457" t="s">
        <v>834</v>
      </c>
      <c r="F8" s="457" t="s">
        <v>835</v>
      </c>
    </row>
    <row r="9" spans="1:6" ht="14.5" customHeight="1">
      <c r="A9" s="290"/>
      <c r="B9" s="378"/>
      <c r="C9" s="458"/>
      <c r="D9" s="458"/>
      <c r="E9" s="458"/>
      <c r="F9" s="458"/>
    </row>
    <row r="10" spans="1:6" ht="16.5" customHeight="1">
      <c r="A10" s="461" t="s">
        <v>853</v>
      </c>
      <c r="B10" s="461"/>
      <c r="C10" s="165"/>
      <c r="D10" s="165"/>
      <c r="E10" s="165"/>
      <c r="F10" s="165"/>
    </row>
    <row r="11" spans="1:6" ht="14.5">
      <c r="A11" s="462" t="s">
        <v>942</v>
      </c>
      <c r="B11" s="462"/>
      <c r="C11" s="210">
        <f>SUM(C12:C14)</f>
        <v>27</v>
      </c>
      <c r="D11" s="210">
        <f>SUM(D12:D14)</f>
        <v>79</v>
      </c>
      <c r="E11" s="210">
        <f>SUM(E12:E14)</f>
        <v>87</v>
      </c>
      <c r="F11" s="210"/>
    </row>
    <row r="12" spans="1:6" ht="14.5" customHeight="1">
      <c r="A12" s="463" t="s">
        <v>943</v>
      </c>
      <c r="B12" s="464"/>
      <c r="C12" s="211">
        <v>23</v>
      </c>
      <c r="D12" s="211">
        <v>71</v>
      </c>
      <c r="E12" s="211">
        <v>79</v>
      </c>
      <c r="F12" s="211"/>
    </row>
    <row r="13" spans="1:6" ht="14.5" customHeight="1">
      <c r="A13" s="465" t="s">
        <v>944</v>
      </c>
      <c r="B13" s="466"/>
      <c r="C13" s="212">
        <v>4</v>
      </c>
      <c r="D13" s="212">
        <v>4</v>
      </c>
      <c r="E13" s="212">
        <v>4</v>
      </c>
      <c r="F13" s="212"/>
    </row>
    <row r="14" spans="1:6" ht="14.5" customHeight="1">
      <c r="A14" s="463" t="s">
        <v>945</v>
      </c>
      <c r="B14" s="464"/>
      <c r="C14" s="211">
        <v>0</v>
      </c>
      <c r="D14" s="211">
        <v>4</v>
      </c>
      <c r="E14" s="211">
        <v>4</v>
      </c>
      <c r="F14" s="211"/>
    </row>
    <row r="15" spans="1:6" ht="16.5" customHeight="1">
      <c r="A15" s="462" t="s">
        <v>946</v>
      </c>
      <c r="B15" s="462"/>
      <c r="C15" s="166">
        <v>1815</v>
      </c>
      <c r="D15" s="166">
        <v>3151</v>
      </c>
      <c r="E15" s="166">
        <v>7026</v>
      </c>
      <c r="F15" s="166"/>
    </row>
    <row r="16" spans="1:6" ht="14.5">
      <c r="A16" s="459" t="s">
        <v>848</v>
      </c>
      <c r="B16" s="460"/>
      <c r="C16" s="167">
        <f>C11+C15</f>
        <v>1842</v>
      </c>
      <c r="D16" s="167">
        <f>D11+D15</f>
        <v>3230</v>
      </c>
      <c r="E16" s="167">
        <f>E11+E15</f>
        <v>7113</v>
      </c>
      <c r="F16" s="167"/>
    </row>
    <row r="17" spans="1:6" ht="16.5" customHeight="1">
      <c r="A17" s="461" t="s">
        <v>903</v>
      </c>
      <c r="B17" s="461"/>
      <c r="C17" s="169" t="s">
        <v>1</v>
      </c>
      <c r="D17" s="169"/>
      <c r="E17" s="169"/>
      <c r="F17" s="169"/>
    </row>
    <row r="18" spans="1:6" ht="14.5" customHeight="1">
      <c r="A18" s="462" t="s">
        <v>942</v>
      </c>
      <c r="B18" s="462"/>
      <c r="C18" s="213">
        <f>SUM(C19:C21)</f>
        <v>1</v>
      </c>
      <c r="D18" s="213">
        <f>SUM(D19:D21)</f>
        <v>4</v>
      </c>
      <c r="E18" s="213">
        <f>SUM(E19:E21)</f>
        <v>25</v>
      </c>
      <c r="F18" s="213"/>
    </row>
    <row r="19" spans="1:6" ht="14.5" customHeight="1">
      <c r="A19" s="463" t="s">
        <v>943</v>
      </c>
      <c r="B19" s="464"/>
      <c r="C19" s="211">
        <v>1</v>
      </c>
      <c r="D19" s="211">
        <v>4</v>
      </c>
      <c r="E19" s="211">
        <v>22</v>
      </c>
      <c r="F19" s="211"/>
    </row>
    <row r="20" spans="1:6" ht="14.5" customHeight="1">
      <c r="A20" s="465" t="s">
        <v>944</v>
      </c>
      <c r="B20" s="466"/>
      <c r="C20" s="212">
        <v>0</v>
      </c>
      <c r="D20" s="212">
        <v>0</v>
      </c>
      <c r="E20" s="212">
        <v>3</v>
      </c>
      <c r="F20" s="212"/>
    </row>
    <row r="21" spans="1:6" ht="14.5" customHeight="1">
      <c r="A21" s="463" t="s">
        <v>945</v>
      </c>
      <c r="B21" s="464"/>
      <c r="C21" s="211">
        <v>0</v>
      </c>
      <c r="D21" s="211">
        <v>0</v>
      </c>
      <c r="E21" s="211">
        <v>0</v>
      </c>
      <c r="F21" s="211"/>
    </row>
    <row r="22" spans="1:6" ht="16.5" customHeight="1">
      <c r="A22" s="462" t="s">
        <v>946</v>
      </c>
      <c r="B22" s="462"/>
      <c r="C22" s="213">
        <v>47</v>
      </c>
      <c r="D22" s="213">
        <v>82</v>
      </c>
      <c r="E22" s="213">
        <v>2145</v>
      </c>
      <c r="F22" s="213"/>
    </row>
    <row r="23" spans="1:6" ht="14.5" customHeight="1">
      <c r="A23" s="459" t="s">
        <v>848</v>
      </c>
      <c r="B23" s="460"/>
      <c r="C23" s="167">
        <f>C18+C22</f>
        <v>48</v>
      </c>
      <c r="D23" s="167">
        <f>D18+D22</f>
        <v>86</v>
      </c>
      <c r="E23" s="167">
        <f>E18+E22</f>
        <v>2170</v>
      </c>
      <c r="F23" s="167"/>
    </row>
    <row r="24" spans="1:6" ht="16.5" customHeight="1">
      <c r="A24" s="461" t="s">
        <v>904</v>
      </c>
      <c r="B24" s="461"/>
      <c r="C24" s="169" t="s">
        <v>1</v>
      </c>
      <c r="D24" s="169"/>
      <c r="E24" s="169"/>
      <c r="F24" s="169"/>
    </row>
    <row r="25" spans="1:6" ht="14.5" customHeight="1">
      <c r="A25" s="462" t="s">
        <v>942</v>
      </c>
      <c r="B25" s="462"/>
      <c r="C25" s="213">
        <f>SUM(C26:C28)</f>
        <v>10</v>
      </c>
      <c r="D25" s="213">
        <f>SUM(D26:D28)</f>
        <v>22</v>
      </c>
      <c r="E25" s="213">
        <f>SUM(E26:E28)</f>
        <v>99</v>
      </c>
      <c r="F25" s="213"/>
    </row>
    <row r="26" spans="1:6" ht="14.5" customHeight="1">
      <c r="A26" s="463" t="s">
        <v>943</v>
      </c>
      <c r="B26" s="464"/>
      <c r="C26" s="211">
        <v>10</v>
      </c>
      <c r="D26" s="211">
        <v>22</v>
      </c>
      <c r="E26" s="211">
        <v>93</v>
      </c>
      <c r="F26" s="211"/>
    </row>
    <row r="27" spans="1:6" ht="14.5" customHeight="1">
      <c r="A27" s="465" t="s">
        <v>944</v>
      </c>
      <c r="B27" s="466"/>
      <c r="C27" s="212">
        <v>0</v>
      </c>
      <c r="D27" s="212">
        <v>0</v>
      </c>
      <c r="E27" s="212">
        <v>5</v>
      </c>
      <c r="F27" s="212"/>
    </row>
    <row r="28" spans="1:6" ht="14.5" customHeight="1">
      <c r="A28" s="463" t="s">
        <v>945</v>
      </c>
      <c r="B28" s="464"/>
      <c r="C28" s="211">
        <v>0</v>
      </c>
      <c r="D28" s="211">
        <v>0</v>
      </c>
      <c r="E28" s="211">
        <v>1</v>
      </c>
      <c r="F28" s="211"/>
    </row>
    <row r="29" spans="1:6" ht="16.5" customHeight="1">
      <c r="A29" s="462" t="s">
        <v>946</v>
      </c>
      <c r="B29" s="462"/>
      <c r="C29" s="213">
        <v>305</v>
      </c>
      <c r="D29" s="213">
        <v>505</v>
      </c>
      <c r="E29" s="213">
        <v>3437</v>
      </c>
      <c r="F29" s="213"/>
    </row>
    <row r="30" spans="1:6" ht="14.5" customHeight="1">
      <c r="A30" s="459" t="s">
        <v>848</v>
      </c>
      <c r="B30" s="460"/>
      <c r="C30" s="167">
        <f>C25+C29</f>
        <v>315</v>
      </c>
      <c r="D30" s="167">
        <f>D25+D29</f>
        <v>527</v>
      </c>
      <c r="E30" s="167">
        <f>E25+E29</f>
        <v>3536</v>
      </c>
      <c r="F30" s="167"/>
    </row>
    <row r="31" spans="1:6" ht="16.5" customHeight="1">
      <c r="A31" s="461" t="s">
        <v>905</v>
      </c>
      <c r="B31" s="461"/>
      <c r="C31" s="169" t="s">
        <v>1</v>
      </c>
      <c r="D31" s="169"/>
      <c r="E31" s="169"/>
      <c r="F31" s="169"/>
    </row>
    <row r="32" spans="1:6" ht="14.5" customHeight="1">
      <c r="A32" s="462" t="s">
        <v>942</v>
      </c>
      <c r="B32" s="462"/>
      <c r="C32" s="166">
        <f>SUM(C33:C35)</f>
        <v>0</v>
      </c>
      <c r="D32" s="166">
        <f>SUM(D33:D35)</f>
        <v>0</v>
      </c>
      <c r="E32" s="166">
        <f>SUM(E33:E35)</f>
        <v>0</v>
      </c>
      <c r="F32" s="166"/>
    </row>
    <row r="33" spans="1:6" ht="14.5" customHeight="1">
      <c r="A33" s="463" t="s">
        <v>943</v>
      </c>
      <c r="B33" s="464"/>
      <c r="C33" s="211">
        <v>0</v>
      </c>
      <c r="D33" s="211">
        <v>0</v>
      </c>
      <c r="E33" s="211">
        <v>0</v>
      </c>
      <c r="F33" s="211"/>
    </row>
    <row r="34" spans="1:6" ht="14.5" customHeight="1">
      <c r="A34" s="465" t="s">
        <v>944</v>
      </c>
      <c r="B34" s="466"/>
      <c r="C34" s="212">
        <v>0</v>
      </c>
      <c r="D34" s="212">
        <v>0</v>
      </c>
      <c r="E34" s="212">
        <v>0</v>
      </c>
      <c r="F34" s="212"/>
    </row>
    <row r="35" spans="1:6" ht="14.5" customHeight="1">
      <c r="A35" s="463" t="s">
        <v>945</v>
      </c>
      <c r="B35" s="464"/>
      <c r="C35" s="211">
        <v>0</v>
      </c>
      <c r="D35" s="211">
        <v>0</v>
      </c>
      <c r="E35" s="211">
        <v>0</v>
      </c>
      <c r="F35" s="211"/>
    </row>
    <row r="36" spans="1:6" ht="16.5" customHeight="1">
      <c r="A36" s="462" t="s">
        <v>946</v>
      </c>
      <c r="B36" s="462"/>
      <c r="C36" s="166">
        <v>0</v>
      </c>
      <c r="D36" s="166">
        <v>0</v>
      </c>
      <c r="E36" s="166">
        <v>0</v>
      </c>
      <c r="F36" s="166"/>
    </row>
    <row r="37" spans="1:6" ht="14.5" customHeight="1">
      <c r="A37" s="459" t="s">
        <v>848</v>
      </c>
      <c r="B37" s="460"/>
      <c r="C37" s="167">
        <f>C36+C32</f>
        <v>0</v>
      </c>
      <c r="D37" s="167">
        <f>D36+D32</f>
        <v>0</v>
      </c>
      <c r="E37" s="167">
        <f>E36+E32</f>
        <v>0</v>
      </c>
      <c r="F37" s="167"/>
    </row>
    <row r="38" spans="1:6" ht="16.5" customHeight="1">
      <c r="A38" s="461" t="s">
        <v>854</v>
      </c>
      <c r="B38" s="461"/>
      <c r="C38" s="169"/>
      <c r="D38" s="169"/>
      <c r="E38" s="169"/>
      <c r="F38" s="169"/>
    </row>
    <row r="39" spans="1:6" ht="14.5" customHeight="1">
      <c r="A39" s="462" t="s">
        <v>942</v>
      </c>
      <c r="B39" s="462"/>
      <c r="C39" s="213">
        <f>SUM(C40:C42)</f>
        <v>0</v>
      </c>
      <c r="D39" s="213">
        <f>SUM(D40:D42)</f>
        <v>0</v>
      </c>
      <c r="E39" s="213">
        <f>SUM(E40:E42)</f>
        <v>18</v>
      </c>
      <c r="F39" s="213"/>
    </row>
    <row r="40" spans="1:6" ht="14.5" customHeight="1">
      <c r="A40" s="463" t="s">
        <v>943</v>
      </c>
      <c r="B40" s="464"/>
      <c r="C40" s="211">
        <v>0</v>
      </c>
      <c r="D40" s="211">
        <v>0</v>
      </c>
      <c r="E40" s="211">
        <v>18</v>
      </c>
      <c r="F40" s="211"/>
    </row>
    <row r="41" spans="1:6" ht="14.5" customHeight="1">
      <c r="A41" s="465" t="s">
        <v>944</v>
      </c>
      <c r="B41" s="466"/>
      <c r="C41" s="212">
        <v>0</v>
      </c>
      <c r="D41" s="212">
        <v>0</v>
      </c>
      <c r="E41" s="212">
        <v>0</v>
      </c>
      <c r="F41" s="212"/>
    </row>
    <row r="42" spans="1:6" ht="14.5" customHeight="1">
      <c r="A42" s="463" t="s">
        <v>945</v>
      </c>
      <c r="B42" s="464"/>
      <c r="C42" s="211">
        <v>0</v>
      </c>
      <c r="D42" s="211">
        <v>0</v>
      </c>
      <c r="E42" s="211">
        <v>0</v>
      </c>
      <c r="F42" s="211"/>
    </row>
    <row r="43" spans="1:6" ht="16.5" customHeight="1">
      <c r="A43" s="462" t="s">
        <v>946</v>
      </c>
      <c r="B43" s="462"/>
      <c r="C43" s="166">
        <v>5</v>
      </c>
      <c r="D43" s="166">
        <v>11</v>
      </c>
      <c r="E43" s="166">
        <v>1644</v>
      </c>
      <c r="F43" s="166"/>
    </row>
    <row r="44" spans="1:6" ht="14.5" customHeight="1">
      <c r="A44" s="459" t="s">
        <v>848</v>
      </c>
      <c r="B44" s="460"/>
      <c r="C44" s="167">
        <f>C43+C39</f>
        <v>5</v>
      </c>
      <c r="D44" s="167">
        <f>D43+D39</f>
        <v>11</v>
      </c>
      <c r="E44" s="167">
        <f>E43+E39</f>
        <v>1662</v>
      </c>
      <c r="F44" s="167"/>
    </row>
    <row r="45" spans="1:6" ht="14.5">
      <c r="A45" s="468" t="s">
        <v>103</v>
      </c>
      <c r="B45" s="469"/>
      <c r="C45" s="168">
        <f>C16+C23+C30+C37+C44</f>
        <v>2210</v>
      </c>
      <c r="D45" s="168">
        <f>D16+D23+D30+D37+D44</f>
        <v>3854</v>
      </c>
      <c r="E45" s="168">
        <f>E16+E23+E30+E37+E44</f>
        <v>14481</v>
      </c>
      <c r="F45" s="168"/>
    </row>
    <row r="46" spans="1:6">
      <c r="A46" s="7"/>
      <c r="B46" s="7"/>
      <c r="C46" s="7"/>
      <c r="D46" s="7"/>
      <c r="E46" s="7"/>
      <c r="F46" s="7"/>
    </row>
    <row r="47" spans="1:6" ht="15" customHeight="1">
      <c r="A47" s="63" t="s">
        <v>947</v>
      </c>
      <c r="B47" s="63"/>
      <c r="C47" s="7"/>
      <c r="D47" s="7"/>
      <c r="E47" s="7"/>
      <c r="F47" s="7"/>
    </row>
    <row r="48" spans="1:6" ht="14.5" customHeight="1">
      <c r="A48" s="288" t="s">
        <v>1</v>
      </c>
      <c r="B48" s="377"/>
      <c r="C48" s="457" t="s">
        <v>832</v>
      </c>
      <c r="D48" s="457" t="s">
        <v>833</v>
      </c>
      <c r="E48" s="457" t="s">
        <v>834</v>
      </c>
      <c r="F48" s="457" t="s">
        <v>835</v>
      </c>
    </row>
    <row r="49" spans="1:6" ht="14.5" customHeight="1">
      <c r="A49" s="290"/>
      <c r="B49" s="378"/>
      <c r="C49" s="458"/>
      <c r="D49" s="458"/>
      <c r="E49" s="458"/>
      <c r="F49" s="458"/>
    </row>
    <row r="50" spans="1:6" ht="14.5">
      <c r="A50" s="470" t="s">
        <v>853</v>
      </c>
      <c r="B50" s="470"/>
      <c r="C50" s="169">
        <v>1</v>
      </c>
      <c r="D50" s="169">
        <v>1</v>
      </c>
      <c r="E50" s="169">
        <v>4</v>
      </c>
      <c r="F50" s="169"/>
    </row>
    <row r="51" spans="1:6" ht="14.5">
      <c r="A51" s="431" t="s">
        <v>903</v>
      </c>
      <c r="B51" s="431"/>
      <c r="C51" s="166">
        <v>0</v>
      </c>
      <c r="D51" s="166">
        <v>1</v>
      </c>
      <c r="E51" s="166">
        <v>13</v>
      </c>
      <c r="F51" s="166"/>
    </row>
    <row r="52" spans="1:6" ht="14.5">
      <c r="A52" s="472" t="s">
        <v>904</v>
      </c>
      <c r="B52" s="376"/>
      <c r="C52" s="169">
        <v>2</v>
      </c>
      <c r="D52" s="169">
        <v>4</v>
      </c>
      <c r="E52" s="169">
        <v>23</v>
      </c>
      <c r="F52" s="169"/>
    </row>
    <row r="53" spans="1:6" ht="14.5">
      <c r="A53" s="332" t="s">
        <v>905</v>
      </c>
      <c r="B53" s="333"/>
      <c r="C53" s="166">
        <v>0</v>
      </c>
      <c r="D53" s="166">
        <v>0</v>
      </c>
      <c r="E53" s="166">
        <v>0</v>
      </c>
      <c r="F53" s="166"/>
    </row>
    <row r="54" spans="1:6" ht="14.5">
      <c r="A54" s="471" t="s">
        <v>854</v>
      </c>
      <c r="B54" s="471"/>
      <c r="C54" s="170">
        <v>0</v>
      </c>
      <c r="D54" s="170">
        <v>0</v>
      </c>
      <c r="E54" s="170">
        <v>8</v>
      </c>
      <c r="F54" s="170"/>
    </row>
    <row r="55" spans="1:6" ht="14.5">
      <c r="A55" s="468" t="s">
        <v>842</v>
      </c>
      <c r="B55" s="469"/>
      <c r="C55" s="168">
        <f>SUM(C50:C54)</f>
        <v>3</v>
      </c>
      <c r="D55" s="168">
        <f>SUM(D50:D54)</f>
        <v>6</v>
      </c>
      <c r="E55" s="168">
        <f>SUM(E50:E54)</f>
        <v>48</v>
      </c>
      <c r="F55" s="168"/>
    </row>
  </sheetData>
  <mergeCells count="53">
    <mergeCell ref="A55:B55"/>
    <mergeCell ref="A51:B51"/>
    <mergeCell ref="A45:B45"/>
    <mergeCell ref="A48:B49"/>
    <mergeCell ref="A50:B50"/>
    <mergeCell ref="A53:B53"/>
    <mergeCell ref="A54:B54"/>
    <mergeCell ref="A52:B52"/>
    <mergeCell ref="A43:B43"/>
    <mergeCell ref="A44:B44"/>
    <mergeCell ref="A16:B16"/>
    <mergeCell ref="A31:B31"/>
    <mergeCell ref="A32:B32"/>
    <mergeCell ref="A17:B17"/>
    <mergeCell ref="A18:B18"/>
    <mergeCell ref="A23:B23"/>
    <mergeCell ref="A24:B24"/>
    <mergeCell ref="A25:B25"/>
    <mergeCell ref="A30:B30"/>
    <mergeCell ref="A35:B35"/>
    <mergeCell ref="A36:B36"/>
    <mergeCell ref="A40:B40"/>
    <mergeCell ref="A41:B41"/>
    <mergeCell ref="A42:B42"/>
    <mergeCell ref="A7:B9"/>
    <mergeCell ref="A33:B33"/>
    <mergeCell ref="A34:B34"/>
    <mergeCell ref="A12:B12"/>
    <mergeCell ref="A13:B13"/>
    <mergeCell ref="A14:B14"/>
    <mergeCell ref="A15:B15"/>
    <mergeCell ref="A19:B19"/>
    <mergeCell ref="A20:B20"/>
    <mergeCell ref="A10:B10"/>
    <mergeCell ref="A11:B11"/>
    <mergeCell ref="A37:B37"/>
    <mergeCell ref="A38:B38"/>
    <mergeCell ref="A39:B39"/>
    <mergeCell ref="A29:B29"/>
    <mergeCell ref="A21:B21"/>
    <mergeCell ref="A22:B22"/>
    <mergeCell ref="A26:B26"/>
    <mergeCell ref="A27:B27"/>
    <mergeCell ref="A28:B28"/>
    <mergeCell ref="C7:F7"/>
    <mergeCell ref="D8:D9"/>
    <mergeCell ref="E8:E9"/>
    <mergeCell ref="F8:F9"/>
    <mergeCell ref="D48:D49"/>
    <mergeCell ref="E48:E49"/>
    <mergeCell ref="F48:F49"/>
    <mergeCell ref="C48:C49"/>
    <mergeCell ref="C8:C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3"/>
  <sheetViews>
    <sheetView showGridLines="0" workbookViewId="0">
      <selection activeCell="B1" sqref="B1"/>
    </sheetView>
  </sheetViews>
  <sheetFormatPr defaultColWidth="8.83203125" defaultRowHeight="14"/>
  <cols>
    <col min="1" max="1" width="3.83203125" customWidth="1"/>
    <col min="3" max="3" width="37.83203125" customWidth="1"/>
    <col min="4" max="4" width="1.4140625" style="101" customWidth="1"/>
    <col min="5" max="5" width="67.4140625" customWidth="1"/>
  </cols>
  <sheetData>
    <row r="1" spans="1:7" ht="14.5">
      <c r="A1" s="80" t="s">
        <v>1</v>
      </c>
      <c r="B1" s="76"/>
      <c r="C1" s="76"/>
      <c r="D1" s="95"/>
      <c r="E1" s="76"/>
      <c r="F1" s="77"/>
      <c r="G1" s="76"/>
    </row>
    <row r="2" spans="1:7" ht="14.5">
      <c r="A2" s="80" t="s">
        <v>1</v>
      </c>
      <c r="B2" s="76"/>
      <c r="C2" s="78"/>
      <c r="D2" s="95"/>
      <c r="E2" s="76"/>
      <c r="F2" s="77"/>
      <c r="G2" s="76"/>
    </row>
    <row r="3" spans="1:7" ht="14.5">
      <c r="A3" s="80" t="s">
        <v>1</v>
      </c>
      <c r="B3" s="76"/>
      <c r="C3" s="78"/>
      <c r="D3" s="95"/>
      <c r="E3" s="76"/>
      <c r="F3" s="77"/>
      <c r="G3" s="76"/>
    </row>
    <row r="4" spans="1:7" ht="14.5">
      <c r="A4" s="80" t="s">
        <v>1</v>
      </c>
      <c r="B4" s="76"/>
      <c r="C4" s="78"/>
      <c r="D4" s="95"/>
      <c r="E4" s="76"/>
      <c r="F4" s="77"/>
      <c r="G4" s="76"/>
    </row>
    <row r="5" spans="1:7" ht="14.5">
      <c r="A5" s="80" t="s">
        <v>1</v>
      </c>
      <c r="B5" s="76"/>
      <c r="C5" s="78"/>
      <c r="D5" s="95"/>
      <c r="E5" s="76"/>
      <c r="F5" s="77"/>
      <c r="G5" s="76"/>
    </row>
    <row r="6" spans="1:7" ht="14.5">
      <c r="A6" s="80" t="s">
        <v>1</v>
      </c>
      <c r="B6" s="76"/>
      <c r="C6" s="78"/>
      <c r="D6" s="95"/>
      <c r="E6" s="76"/>
      <c r="F6" s="77"/>
      <c r="G6" s="76"/>
    </row>
    <row r="7" spans="1:7" ht="14.5">
      <c r="A7" s="80" t="s">
        <v>1</v>
      </c>
      <c r="B7" s="76"/>
      <c r="C7" s="78"/>
      <c r="D7" s="95"/>
      <c r="E7" s="76"/>
      <c r="F7" s="77"/>
      <c r="G7" s="76"/>
    </row>
    <row r="8" spans="1:7" ht="14.5">
      <c r="A8" s="80" t="s">
        <v>1</v>
      </c>
      <c r="B8" s="76"/>
      <c r="C8" s="78"/>
      <c r="D8" s="95"/>
      <c r="E8" s="76"/>
      <c r="F8" s="77"/>
      <c r="G8" s="76"/>
    </row>
    <row r="9" spans="1:7" ht="25">
      <c r="A9" s="80" t="s">
        <v>1</v>
      </c>
      <c r="B9" s="76"/>
      <c r="C9" s="94" t="s">
        <v>49</v>
      </c>
      <c r="D9" s="96"/>
      <c r="E9" s="82"/>
      <c r="F9" s="77"/>
      <c r="G9" s="76"/>
    </row>
    <row r="10" spans="1:7" ht="14.5">
      <c r="A10" s="80" t="s">
        <v>1</v>
      </c>
      <c r="B10" s="76"/>
      <c r="C10" s="90"/>
      <c r="D10" s="97"/>
      <c r="E10" s="91"/>
      <c r="F10" s="77"/>
      <c r="G10" s="76"/>
    </row>
    <row r="11" spans="1:7" ht="28">
      <c r="A11" s="80"/>
      <c r="B11" s="76"/>
      <c r="C11" s="88" t="s">
        <v>948</v>
      </c>
      <c r="D11" s="97" t="s">
        <v>949</v>
      </c>
      <c r="E11" s="90" t="s">
        <v>950</v>
      </c>
      <c r="F11" s="77"/>
      <c r="G11" s="76"/>
    </row>
    <row r="12" spans="1:7" ht="14.5">
      <c r="A12" s="80"/>
      <c r="B12" s="76"/>
      <c r="C12" s="90"/>
      <c r="D12" s="97"/>
      <c r="E12" s="91"/>
      <c r="F12" s="77"/>
      <c r="G12" s="76"/>
    </row>
    <row r="13" spans="1:7" ht="30.75" customHeight="1">
      <c r="A13" s="80" t="s">
        <v>1</v>
      </c>
      <c r="B13" s="76"/>
      <c r="C13" s="88" t="s">
        <v>951</v>
      </c>
      <c r="D13" s="102" t="s">
        <v>949</v>
      </c>
      <c r="E13" s="89" t="s">
        <v>952</v>
      </c>
      <c r="F13" s="77"/>
      <c r="G13" s="76"/>
    </row>
    <row r="14" spans="1:7" ht="17.25" customHeight="1">
      <c r="A14" s="80"/>
      <c r="B14" s="76"/>
      <c r="C14" s="88"/>
      <c r="D14" s="103"/>
      <c r="E14" s="89"/>
      <c r="F14" s="77"/>
      <c r="G14" s="76"/>
    </row>
    <row r="15" spans="1:7" ht="70">
      <c r="A15" s="80" t="s">
        <v>1</v>
      </c>
      <c r="B15" s="76"/>
      <c r="C15" s="88" t="s">
        <v>953</v>
      </c>
      <c r="D15" s="102" t="s">
        <v>949</v>
      </c>
      <c r="E15" s="89" t="s">
        <v>954</v>
      </c>
      <c r="F15" s="77"/>
      <c r="G15" s="79"/>
    </row>
    <row r="16" spans="1:7" ht="17.25" customHeight="1">
      <c r="A16" s="80"/>
      <c r="B16" s="76"/>
      <c r="C16" s="88"/>
      <c r="D16" s="103"/>
      <c r="E16" s="89"/>
      <c r="F16" s="77"/>
      <c r="G16" s="79"/>
    </row>
    <row r="17" spans="1:7" ht="75" customHeight="1">
      <c r="A17" s="80" t="s">
        <v>1</v>
      </c>
      <c r="B17" s="76"/>
      <c r="C17" s="88" t="s">
        <v>955</v>
      </c>
      <c r="D17" s="102" t="s">
        <v>949</v>
      </c>
      <c r="E17" s="89" t="s">
        <v>956</v>
      </c>
      <c r="F17" s="77"/>
      <c r="G17" s="76"/>
    </row>
    <row r="18" spans="1:7" ht="17.25" customHeight="1">
      <c r="A18" s="80"/>
      <c r="B18" s="76"/>
      <c r="C18" s="88"/>
      <c r="D18" s="103"/>
      <c r="E18" s="89"/>
      <c r="F18" s="77"/>
      <c r="G18" s="76"/>
    </row>
    <row r="19" spans="1:7" ht="28">
      <c r="A19" s="80" t="s">
        <v>1</v>
      </c>
      <c r="B19" s="76"/>
      <c r="C19" s="88" t="s">
        <v>957</v>
      </c>
      <c r="D19" s="102" t="s">
        <v>949</v>
      </c>
      <c r="E19" s="89" t="s">
        <v>958</v>
      </c>
      <c r="F19" s="77"/>
      <c r="G19" s="79"/>
    </row>
    <row r="20" spans="1:7" ht="17.25" customHeight="1">
      <c r="A20" s="80"/>
      <c r="B20" s="76"/>
      <c r="C20" s="88"/>
      <c r="D20" s="103"/>
      <c r="E20" s="89"/>
      <c r="F20" s="77"/>
      <c r="G20" s="79"/>
    </row>
    <row r="21" spans="1:7" ht="31.5" customHeight="1">
      <c r="A21" s="80" t="s">
        <v>1</v>
      </c>
      <c r="B21" s="76"/>
      <c r="C21" s="88" t="s">
        <v>959</v>
      </c>
      <c r="D21" s="102" t="s">
        <v>949</v>
      </c>
      <c r="E21" s="92" t="s">
        <v>960</v>
      </c>
      <c r="F21" s="77"/>
      <c r="G21" s="76"/>
    </row>
    <row r="22" spans="1:7" ht="31.5" customHeight="1">
      <c r="A22" s="80"/>
      <c r="B22" s="76"/>
      <c r="C22" s="88"/>
      <c r="D22" s="102"/>
      <c r="E22" s="92"/>
      <c r="F22" s="77"/>
      <c r="G22" s="76"/>
    </row>
    <row r="23" spans="1:7" ht="14.5">
      <c r="A23" s="80" t="s">
        <v>1</v>
      </c>
      <c r="B23" s="76"/>
      <c r="C23" s="84"/>
      <c r="D23" s="99"/>
      <c r="E23" s="85"/>
      <c r="F23" s="77"/>
      <c r="G23" s="76"/>
    </row>
    <row r="24" spans="1:7" ht="25">
      <c r="A24" s="80" t="s">
        <v>1</v>
      </c>
      <c r="B24" s="76"/>
      <c r="C24" s="81" t="s">
        <v>961</v>
      </c>
      <c r="D24" s="96"/>
      <c r="E24" s="82"/>
      <c r="F24" s="77"/>
      <c r="G24" s="76"/>
    </row>
    <row r="25" spans="1:7" ht="14.5">
      <c r="A25" s="80" t="s">
        <v>1</v>
      </c>
      <c r="B25" s="76"/>
      <c r="C25" s="86" t="s">
        <v>962</v>
      </c>
      <c r="D25" s="98" t="s">
        <v>949</v>
      </c>
      <c r="E25" s="86" t="s">
        <v>963</v>
      </c>
      <c r="F25" s="77"/>
      <c r="G25" s="79"/>
    </row>
    <row r="26" spans="1:7" ht="14.5">
      <c r="A26" s="80" t="s">
        <v>1</v>
      </c>
      <c r="B26" s="76"/>
      <c r="C26" s="86" t="s">
        <v>186</v>
      </c>
      <c r="D26" s="98" t="s">
        <v>949</v>
      </c>
      <c r="E26" s="86" t="s">
        <v>964</v>
      </c>
      <c r="F26" s="77"/>
      <c r="G26" s="79"/>
    </row>
    <row r="27" spans="1:7" ht="14.5">
      <c r="A27" s="80" t="s">
        <v>1</v>
      </c>
      <c r="B27" s="76"/>
      <c r="C27" t="s">
        <v>892</v>
      </c>
      <c r="D27" s="100" t="s">
        <v>949</v>
      </c>
      <c r="E27" s="87" t="s">
        <v>965</v>
      </c>
      <c r="F27" s="77"/>
      <c r="G27" s="76"/>
    </row>
    <row r="28" spans="1:7" ht="14.5">
      <c r="A28" s="80" t="s">
        <v>1</v>
      </c>
      <c r="B28" s="76"/>
      <c r="C28" t="s">
        <v>966</v>
      </c>
      <c r="D28" s="98" t="s">
        <v>949</v>
      </c>
      <c r="E28" s="87" t="s">
        <v>967</v>
      </c>
      <c r="F28" s="77"/>
      <c r="G28" s="79"/>
    </row>
    <row r="29" spans="1:7" ht="14.5">
      <c r="A29" s="80" t="s">
        <v>1</v>
      </c>
      <c r="B29" s="76"/>
      <c r="C29" s="86" t="s">
        <v>905</v>
      </c>
      <c r="D29" s="98" t="s">
        <v>949</v>
      </c>
      <c r="E29" s="86" t="s">
        <v>968</v>
      </c>
      <c r="F29" s="77"/>
      <c r="G29" s="79"/>
    </row>
    <row r="30" spans="1:7" ht="14.5">
      <c r="A30" s="80" t="s">
        <v>1</v>
      </c>
      <c r="B30" s="76"/>
      <c r="C30" s="86" t="s">
        <v>969</v>
      </c>
      <c r="D30" s="98" t="s">
        <v>949</v>
      </c>
      <c r="E30" s="86" t="s">
        <v>970</v>
      </c>
      <c r="F30" s="77"/>
      <c r="G30" s="76"/>
    </row>
    <row r="31" spans="1:7" ht="14.5">
      <c r="A31" s="80" t="s">
        <v>1</v>
      </c>
      <c r="B31" s="76"/>
      <c r="C31" s="86" t="s">
        <v>836</v>
      </c>
      <c r="D31" s="98" t="s">
        <v>949</v>
      </c>
      <c r="E31" s="93" t="s">
        <v>971</v>
      </c>
      <c r="F31" s="77"/>
      <c r="G31" s="76"/>
    </row>
    <row r="32" spans="1:7" ht="14.5">
      <c r="A32" s="80" t="s">
        <v>1</v>
      </c>
      <c r="B32" s="76"/>
      <c r="C32" s="86" t="s">
        <v>972</v>
      </c>
      <c r="D32" s="98" t="s">
        <v>949</v>
      </c>
      <c r="E32" s="86" t="s">
        <v>973</v>
      </c>
      <c r="F32" s="77"/>
      <c r="G32" s="76"/>
    </row>
    <row r="33" spans="1:5" ht="14.5">
      <c r="A33" s="80" t="s">
        <v>1</v>
      </c>
      <c r="C33" s="86" t="s">
        <v>974</v>
      </c>
      <c r="D33" s="98" t="s">
        <v>949</v>
      </c>
      <c r="E33" s="86" t="s">
        <v>975</v>
      </c>
    </row>
    <row r="34" spans="1:5" ht="14.5">
      <c r="A34" s="80" t="s">
        <v>1</v>
      </c>
      <c r="C34" s="86" t="s">
        <v>976</v>
      </c>
      <c r="D34" s="98" t="s">
        <v>949</v>
      </c>
      <c r="E34" s="83" t="s">
        <v>977</v>
      </c>
    </row>
    <row r="35" spans="1:5" ht="14.5">
      <c r="A35" s="80" t="s">
        <v>1</v>
      </c>
      <c r="C35" t="s">
        <v>978</v>
      </c>
      <c r="D35" s="98" t="s">
        <v>949</v>
      </c>
      <c r="E35" t="s">
        <v>955</v>
      </c>
    </row>
    <row r="36" spans="1:5" ht="14.5">
      <c r="A36" s="80" t="s">
        <v>1</v>
      </c>
      <c r="C36" s="86" t="s">
        <v>903</v>
      </c>
      <c r="D36" s="98" t="s">
        <v>949</v>
      </c>
      <c r="E36" s="86" t="s">
        <v>979</v>
      </c>
    </row>
    <row r="37" spans="1:5" ht="14.5">
      <c r="A37" s="80" t="s">
        <v>1</v>
      </c>
      <c r="C37" t="s">
        <v>980</v>
      </c>
      <c r="D37" s="98" t="s">
        <v>949</v>
      </c>
      <c r="E37" t="s">
        <v>981</v>
      </c>
    </row>
    <row r="38" spans="1:5" ht="14.5">
      <c r="A38" s="80" t="s">
        <v>1</v>
      </c>
      <c r="C38" s="86" t="s">
        <v>904</v>
      </c>
      <c r="D38" s="98" t="s">
        <v>949</v>
      </c>
      <c r="E38" s="86" t="s">
        <v>982</v>
      </c>
    </row>
    <row r="39" spans="1:5" ht="14.5">
      <c r="A39" s="80" t="s">
        <v>1</v>
      </c>
      <c r="C39" t="s">
        <v>839</v>
      </c>
      <c r="D39" s="98" t="s">
        <v>949</v>
      </c>
      <c r="E39" t="s">
        <v>983</v>
      </c>
    </row>
    <row r="40" spans="1:5" ht="14.5">
      <c r="A40" s="80" t="s">
        <v>1</v>
      </c>
      <c r="C40" s="86" t="s">
        <v>984</v>
      </c>
      <c r="D40" s="98" t="s">
        <v>949</v>
      </c>
      <c r="E40" s="86" t="s">
        <v>985</v>
      </c>
    </row>
    <row r="41" spans="1:5" ht="14.5">
      <c r="A41" s="80" t="s">
        <v>1</v>
      </c>
      <c r="C41" s="86" t="s">
        <v>986</v>
      </c>
      <c r="D41" s="98" t="s">
        <v>949</v>
      </c>
      <c r="E41" s="86" t="s">
        <v>987</v>
      </c>
    </row>
    <row r="42" spans="1:5" ht="14.5">
      <c r="A42" s="80" t="s">
        <v>1</v>
      </c>
      <c r="C42" s="86" t="s">
        <v>201</v>
      </c>
      <c r="D42" s="98" t="s">
        <v>949</v>
      </c>
      <c r="E42" s="86" t="s">
        <v>988</v>
      </c>
    </row>
    <row r="43" spans="1:5" ht="14.5">
      <c r="A43" s="80" t="s">
        <v>1</v>
      </c>
      <c r="C43" s="86" t="s">
        <v>63</v>
      </c>
      <c r="D43" s="98" t="s">
        <v>949</v>
      </c>
      <c r="E43" s="86" t="s">
        <v>989</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8"/>
  <sheetViews>
    <sheetView showGridLines="0" zoomScale="55" workbookViewId="0">
      <selection activeCell="A2" sqref="A2:G2"/>
    </sheetView>
  </sheetViews>
  <sheetFormatPr defaultColWidth="8.83203125" defaultRowHeight="14"/>
  <cols>
    <col min="2" max="2" width="7.1640625" customWidth="1"/>
    <col min="3" max="3" width="115.4140625" customWidth="1"/>
    <col min="4" max="4" width="4.83203125" customWidth="1"/>
    <col min="5" max="5" width="40.4140625" customWidth="1"/>
    <col min="6" max="6" width="4.83203125" customWidth="1"/>
    <col min="7" max="7" width="6" customWidth="1"/>
  </cols>
  <sheetData>
    <row r="1" spans="1:13" ht="80.25" customHeight="1">
      <c r="A1" s="244" t="s">
        <v>0</v>
      </c>
      <c r="B1" s="245"/>
      <c r="C1" s="245"/>
      <c r="D1" s="245"/>
      <c r="E1" s="245"/>
      <c r="F1" s="245"/>
      <c r="G1" s="246"/>
    </row>
    <row r="2" spans="1:13" ht="22.5">
      <c r="A2" s="247"/>
      <c r="B2" s="248"/>
      <c r="C2" s="248"/>
      <c r="D2" s="248"/>
      <c r="E2" s="248"/>
      <c r="F2" s="248"/>
      <c r="G2" s="249"/>
    </row>
    <row r="3" spans="1:13" ht="9.75" customHeight="1">
      <c r="A3" s="258" t="s">
        <v>1</v>
      </c>
      <c r="B3" s="259"/>
      <c r="C3" s="259"/>
      <c r="D3" s="259"/>
      <c r="E3" s="259"/>
      <c r="F3" s="259"/>
      <c r="G3" s="260"/>
    </row>
    <row r="4" spans="1:13" ht="14.5">
      <c r="A4" s="21" t="s">
        <v>1</v>
      </c>
      <c r="B4" s="22" t="s">
        <v>1</v>
      </c>
      <c r="C4" s="22" t="s">
        <v>1</v>
      </c>
      <c r="D4" s="22" t="s">
        <v>1</v>
      </c>
      <c r="E4" s="22" t="s">
        <v>1</v>
      </c>
      <c r="F4" s="22" t="s">
        <v>1</v>
      </c>
      <c r="G4" s="23" t="s">
        <v>1</v>
      </c>
    </row>
    <row r="5" spans="1:13" ht="14.5">
      <c r="A5" s="21" t="s">
        <v>1</v>
      </c>
      <c r="B5" s="22" t="s">
        <v>1</v>
      </c>
      <c r="C5" s="22" t="s">
        <v>1</v>
      </c>
      <c r="D5" s="22" t="s">
        <v>1</v>
      </c>
      <c r="E5" s="22" t="s">
        <v>1</v>
      </c>
      <c r="F5" s="22" t="s">
        <v>1</v>
      </c>
      <c r="G5" s="23" t="s">
        <v>1</v>
      </c>
    </row>
    <row r="6" spans="1:13" ht="14.5">
      <c r="A6" s="21" t="s">
        <v>1</v>
      </c>
      <c r="B6" s="22" t="s">
        <v>1</v>
      </c>
      <c r="C6" s="22" t="s">
        <v>1</v>
      </c>
      <c r="D6" s="22" t="s">
        <v>1</v>
      </c>
      <c r="E6" s="22" t="s">
        <v>1</v>
      </c>
      <c r="F6" s="22" t="s">
        <v>1</v>
      </c>
      <c r="G6" s="23" t="s">
        <v>1</v>
      </c>
    </row>
    <row r="7" spans="1:13" ht="28">
      <c r="A7" s="24" t="s">
        <v>3</v>
      </c>
      <c r="B7" s="25"/>
      <c r="C7" s="25"/>
      <c r="D7" s="25"/>
      <c r="E7" s="133" t="s">
        <v>1</v>
      </c>
      <c r="F7" s="25"/>
      <c r="G7" s="26" t="s">
        <v>1</v>
      </c>
    </row>
    <row r="8" spans="1:13" ht="21">
      <c r="A8" s="27" t="s">
        <v>1</v>
      </c>
      <c r="B8" s="28" t="s">
        <v>1</v>
      </c>
      <c r="C8" s="28" t="s">
        <v>1</v>
      </c>
      <c r="D8" s="28" t="s">
        <v>1</v>
      </c>
      <c r="E8" s="28" t="s">
        <v>1</v>
      </c>
      <c r="F8" s="28" t="s">
        <v>1</v>
      </c>
      <c r="G8" s="29" t="s">
        <v>1</v>
      </c>
    </row>
    <row r="9" spans="1:13" ht="20">
      <c r="A9" s="35" t="s">
        <v>4</v>
      </c>
      <c r="B9" s="36" t="s">
        <v>5</v>
      </c>
      <c r="C9" s="36"/>
      <c r="D9" s="36"/>
      <c r="E9" s="36" t="s">
        <v>6</v>
      </c>
      <c r="F9" s="36"/>
      <c r="G9" s="37"/>
      <c r="M9" s="138"/>
    </row>
    <row r="10" spans="1:13" s="138" customFormat="1" ht="20">
      <c r="A10" s="139"/>
      <c r="B10" s="134" t="s">
        <v>7</v>
      </c>
      <c r="C10" s="38" t="s">
        <v>8</v>
      </c>
      <c r="D10" s="36"/>
      <c r="E10" s="135" t="s">
        <v>9</v>
      </c>
      <c r="F10" s="140"/>
      <c r="G10" s="137"/>
    </row>
    <row r="11" spans="1:13" s="138" customFormat="1" ht="20">
      <c r="A11" s="139"/>
      <c r="B11" s="134" t="s">
        <v>10</v>
      </c>
      <c r="C11" s="38" t="s">
        <v>11</v>
      </c>
      <c r="D11" s="36"/>
      <c r="E11" s="135" t="s">
        <v>9</v>
      </c>
      <c r="F11" s="140"/>
      <c r="G11" s="137"/>
    </row>
    <row r="12" spans="1:13" s="138" customFormat="1" ht="20">
      <c r="A12" s="139"/>
      <c r="B12" s="134" t="s">
        <v>12</v>
      </c>
      <c r="C12" s="38" t="s">
        <v>13</v>
      </c>
      <c r="D12" s="36"/>
      <c r="E12" s="135" t="s">
        <v>9</v>
      </c>
      <c r="F12" s="140"/>
      <c r="G12" s="137"/>
    </row>
    <row r="13" spans="1:13" ht="20">
      <c r="A13" s="35"/>
      <c r="B13" s="134" t="s">
        <v>14</v>
      </c>
      <c r="C13" s="38" t="s">
        <v>15</v>
      </c>
      <c r="D13" s="36"/>
      <c r="E13" s="135" t="s">
        <v>9</v>
      </c>
      <c r="F13" s="36"/>
      <c r="G13" s="39"/>
    </row>
    <row r="14" spans="1:13" s="138" customFormat="1" ht="20">
      <c r="A14" s="139"/>
      <c r="B14" s="134" t="s">
        <v>16</v>
      </c>
      <c r="C14" s="38" t="s">
        <v>17</v>
      </c>
      <c r="D14" s="36"/>
      <c r="E14" s="135" t="s">
        <v>18</v>
      </c>
      <c r="F14" s="140"/>
      <c r="G14" s="39"/>
    </row>
    <row r="15" spans="1:13" s="138" customFormat="1" ht="20">
      <c r="A15" s="139"/>
      <c r="B15" s="134" t="s">
        <v>19</v>
      </c>
      <c r="C15" s="134" t="s">
        <v>20</v>
      </c>
      <c r="D15" s="36"/>
      <c r="E15" s="135" t="s">
        <v>18</v>
      </c>
      <c r="F15" s="140"/>
      <c r="G15" s="137"/>
    </row>
    <row r="16" spans="1:13" s="138" customFormat="1" ht="20">
      <c r="A16" s="139"/>
      <c r="B16" s="134" t="s">
        <v>21</v>
      </c>
      <c r="C16" s="134" t="s">
        <v>22</v>
      </c>
      <c r="D16" s="36"/>
      <c r="E16" s="135" t="s">
        <v>18</v>
      </c>
      <c r="F16" s="140"/>
      <c r="G16" s="137"/>
    </row>
    <row r="17" spans="1:7" s="138" customFormat="1" ht="20">
      <c r="A17" s="139"/>
      <c r="B17" s="134" t="s">
        <v>23</v>
      </c>
      <c r="C17" s="134" t="s">
        <v>24</v>
      </c>
      <c r="D17" s="36"/>
      <c r="E17" s="135" t="s">
        <v>18</v>
      </c>
      <c r="F17" s="140"/>
      <c r="G17" s="137"/>
    </row>
    <row r="18" spans="1:7" s="138" customFormat="1" ht="20">
      <c r="A18" s="139"/>
      <c r="B18" s="134" t="s">
        <v>25</v>
      </c>
      <c r="C18" s="134" t="s">
        <v>26</v>
      </c>
      <c r="D18" s="36"/>
      <c r="E18" s="135" t="s">
        <v>18</v>
      </c>
      <c r="F18" s="140"/>
      <c r="G18" s="137"/>
    </row>
    <row r="19" spans="1:7" ht="20">
      <c r="A19" s="35"/>
      <c r="B19" s="134" t="s">
        <v>27</v>
      </c>
      <c r="C19" s="134" t="s">
        <v>28</v>
      </c>
      <c r="D19" s="36"/>
      <c r="E19" s="135" t="s">
        <v>29</v>
      </c>
      <c r="F19" s="36"/>
      <c r="G19" s="39"/>
    </row>
    <row r="20" spans="1:7" ht="20">
      <c r="A20" s="35"/>
      <c r="B20" s="134" t="s">
        <v>30</v>
      </c>
      <c r="C20" s="134" t="s">
        <v>31</v>
      </c>
      <c r="D20" s="36"/>
      <c r="E20" s="135" t="s">
        <v>32</v>
      </c>
      <c r="F20" s="36"/>
      <c r="G20" s="39"/>
    </row>
    <row r="21" spans="1:7" ht="20">
      <c r="A21" s="35"/>
      <c r="B21" s="136"/>
      <c r="C21" s="136"/>
      <c r="D21" s="36"/>
      <c r="E21" s="36"/>
      <c r="F21" s="36"/>
      <c r="G21" s="37"/>
    </row>
    <row r="22" spans="1:7" ht="20">
      <c r="A22" s="35" t="s">
        <v>33</v>
      </c>
      <c r="B22" s="36" t="s">
        <v>34</v>
      </c>
      <c r="C22" s="36"/>
      <c r="D22" s="36"/>
      <c r="E22" s="36" t="s">
        <v>1</v>
      </c>
      <c r="F22" s="36"/>
      <c r="G22" s="37"/>
    </row>
    <row r="23" spans="1:7" ht="20">
      <c r="A23" s="40" t="s">
        <v>1</v>
      </c>
      <c r="B23" s="43" t="s">
        <v>7</v>
      </c>
      <c r="C23" s="134" t="s">
        <v>35</v>
      </c>
      <c r="D23" s="41"/>
      <c r="E23" s="135" t="s">
        <v>9</v>
      </c>
      <c r="F23" s="41"/>
      <c r="G23" s="39"/>
    </row>
    <row r="24" spans="1:7" ht="20">
      <c r="A24" s="40" t="s">
        <v>1</v>
      </c>
      <c r="B24" s="43" t="s">
        <v>10</v>
      </c>
      <c r="C24" s="134" t="s">
        <v>36</v>
      </c>
      <c r="D24" s="41"/>
      <c r="E24" s="135" t="s">
        <v>9</v>
      </c>
      <c r="F24" s="41"/>
      <c r="G24" s="39"/>
    </row>
    <row r="25" spans="1:7" ht="20">
      <c r="A25" s="40" t="s">
        <v>1</v>
      </c>
      <c r="B25" s="43" t="s">
        <v>12</v>
      </c>
      <c r="C25" s="134" t="s">
        <v>37</v>
      </c>
      <c r="D25" s="41" t="s">
        <v>1</v>
      </c>
      <c r="E25" s="135" t="s">
        <v>9</v>
      </c>
      <c r="F25" s="41" t="s">
        <v>1</v>
      </c>
      <c r="G25" s="39"/>
    </row>
    <row r="26" spans="1:7" s="138" customFormat="1" ht="20">
      <c r="A26" s="190" t="s">
        <v>1</v>
      </c>
      <c r="B26" s="191" t="s">
        <v>14</v>
      </c>
      <c r="C26" s="134" t="s">
        <v>38</v>
      </c>
      <c r="D26" s="192"/>
      <c r="E26" s="193" t="s">
        <v>9</v>
      </c>
      <c r="F26" s="192"/>
      <c r="G26" s="39"/>
    </row>
    <row r="27" spans="1:7" s="138" customFormat="1" ht="20">
      <c r="A27" s="190" t="s">
        <v>1</v>
      </c>
      <c r="B27" s="191" t="s">
        <v>16</v>
      </c>
      <c r="C27" s="134" t="s">
        <v>39</v>
      </c>
      <c r="D27" s="192"/>
      <c r="E27" s="193" t="s">
        <v>9</v>
      </c>
      <c r="F27" s="192"/>
      <c r="G27" s="39"/>
    </row>
    <row r="28" spans="1:7" ht="20">
      <c r="A28" s="40"/>
      <c r="B28" s="43" t="s">
        <v>19</v>
      </c>
      <c r="C28" s="134" t="s">
        <v>40</v>
      </c>
      <c r="D28" s="41"/>
      <c r="E28" s="135" t="s">
        <v>32</v>
      </c>
      <c r="F28" s="41"/>
      <c r="G28" s="39"/>
    </row>
    <row r="29" spans="1:7" ht="17.5">
      <c r="A29" s="40"/>
      <c r="B29" s="41"/>
      <c r="C29" s="41"/>
      <c r="D29" s="41"/>
      <c r="E29" s="41"/>
      <c r="F29" s="41"/>
      <c r="G29" s="42"/>
    </row>
    <row r="30" spans="1:7" ht="20">
      <c r="A30" s="35" t="s">
        <v>41</v>
      </c>
      <c r="B30" s="36" t="s">
        <v>42</v>
      </c>
      <c r="C30" s="41"/>
      <c r="D30" s="41" t="s">
        <v>1</v>
      </c>
      <c r="E30" s="41" t="s">
        <v>1</v>
      </c>
      <c r="F30" s="41" t="s">
        <v>1</v>
      </c>
      <c r="G30" s="42"/>
    </row>
    <row r="31" spans="1:7" ht="20">
      <c r="A31" s="40" t="s">
        <v>1</v>
      </c>
      <c r="B31" s="43" t="s">
        <v>7</v>
      </c>
      <c r="C31" s="134" t="s">
        <v>43</v>
      </c>
      <c r="D31" s="41"/>
      <c r="E31" s="135" t="s">
        <v>44</v>
      </c>
      <c r="F31" s="41"/>
      <c r="G31" s="39"/>
    </row>
    <row r="32" spans="1:7" ht="20">
      <c r="A32" s="40" t="s">
        <v>1</v>
      </c>
      <c r="B32" s="43" t="s">
        <v>45</v>
      </c>
      <c r="C32" s="134" t="s">
        <v>46</v>
      </c>
      <c r="D32" s="41"/>
      <c r="E32" s="135" t="s">
        <v>9</v>
      </c>
      <c r="F32" s="41"/>
      <c r="G32" s="39"/>
    </row>
    <row r="33" spans="1:7" ht="20">
      <c r="A33" s="40"/>
      <c r="B33" s="43" t="s">
        <v>12</v>
      </c>
      <c r="C33" s="134" t="s">
        <v>47</v>
      </c>
      <c r="D33" s="41"/>
      <c r="E33" s="135" t="s">
        <v>32</v>
      </c>
      <c r="F33" s="41"/>
      <c r="G33" s="39"/>
    </row>
    <row r="34" spans="1:7" ht="17.5">
      <c r="A34" s="40"/>
      <c r="B34" s="41"/>
      <c r="C34" s="41"/>
      <c r="D34" s="41"/>
      <c r="E34" s="41"/>
      <c r="F34" s="41"/>
      <c r="G34" s="42"/>
    </row>
    <row r="35" spans="1:7" ht="20.5">
      <c r="A35" s="35" t="s">
        <v>48</v>
      </c>
      <c r="B35" s="36" t="s">
        <v>49</v>
      </c>
      <c r="C35" s="41"/>
      <c r="D35" s="30" t="s">
        <v>1</v>
      </c>
      <c r="E35" s="30" t="s">
        <v>1</v>
      </c>
      <c r="F35" s="30" t="s">
        <v>1</v>
      </c>
      <c r="G35" s="31" t="s">
        <v>1</v>
      </c>
    </row>
    <row r="36" spans="1:7" ht="14.5">
      <c r="A36" s="21" t="s">
        <v>1</v>
      </c>
      <c r="B36" s="22" t="s">
        <v>1</v>
      </c>
      <c r="C36" s="22" t="s">
        <v>1</v>
      </c>
      <c r="D36" s="22" t="s">
        <v>1</v>
      </c>
      <c r="E36" s="22" t="s">
        <v>1</v>
      </c>
      <c r="F36" s="22" t="s">
        <v>1</v>
      </c>
      <c r="G36" s="23" t="s">
        <v>1</v>
      </c>
    </row>
    <row r="37" spans="1:7" ht="15" customHeight="1">
      <c r="A37" s="256" t="s">
        <v>1</v>
      </c>
      <c r="B37" s="261" t="s">
        <v>2</v>
      </c>
      <c r="C37" s="262"/>
      <c r="D37" s="262"/>
      <c r="E37" s="262"/>
      <c r="F37" s="262"/>
      <c r="G37" s="263"/>
    </row>
    <row r="38" spans="1:7">
      <c r="A38" s="257"/>
      <c r="B38" s="264"/>
      <c r="C38" s="265"/>
      <c r="D38" s="265"/>
      <c r="E38" s="265"/>
      <c r="F38" s="265"/>
      <c r="G38" s="266"/>
    </row>
  </sheetData>
  <mergeCells count="5">
    <mergeCell ref="A37:A38"/>
    <mergeCell ref="A1:G1"/>
    <mergeCell ref="A2:G2"/>
    <mergeCell ref="A3:G3"/>
    <mergeCell ref="B37:G3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46"/>
  <sheetViews>
    <sheetView showGridLines="0" zoomScale="91" workbookViewId="0">
      <pane xSplit="2" ySplit="8" topLeftCell="C9" activePane="bottomRight" state="frozen"/>
      <selection pane="topRight"/>
      <selection pane="bottomLeft"/>
      <selection pane="bottomRight" activeCell="N9" sqref="N9:P42"/>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3.83203125" style="6" customWidth="1"/>
  </cols>
  <sheetData>
    <row r="1" spans="1:15">
      <c r="A1" s="12" t="s">
        <v>50</v>
      </c>
      <c r="B1" s="7"/>
      <c r="C1" s="8"/>
      <c r="D1" s="8"/>
      <c r="E1" s="8"/>
      <c r="F1" s="8"/>
      <c r="G1" s="8"/>
      <c r="H1" s="8"/>
      <c r="I1" s="8"/>
      <c r="J1" s="8"/>
      <c r="K1" s="9"/>
      <c r="L1" s="9" t="s">
        <v>51</v>
      </c>
      <c r="M1" s="75" t="s">
        <v>52</v>
      </c>
    </row>
    <row r="2" spans="1:15" ht="4.5" customHeight="1">
      <c r="A2" s="58"/>
      <c r="B2" s="59"/>
      <c r="C2" s="60"/>
      <c r="D2" s="60"/>
      <c r="E2" s="60"/>
      <c r="F2" s="60"/>
      <c r="G2" s="60"/>
      <c r="H2" s="60"/>
      <c r="I2" s="60"/>
      <c r="J2" s="60"/>
      <c r="K2" s="60"/>
      <c r="L2" s="60"/>
      <c r="M2" s="60"/>
    </row>
    <row r="3" spans="1:15">
      <c r="A3" s="7"/>
      <c r="B3" s="7"/>
      <c r="C3" s="8"/>
      <c r="D3" s="8"/>
      <c r="E3" s="8"/>
      <c r="F3" s="8"/>
      <c r="G3" s="8"/>
      <c r="H3" s="8"/>
      <c r="I3" s="8"/>
      <c r="J3" s="8"/>
      <c r="K3" s="8"/>
      <c r="L3" s="8"/>
      <c r="M3" s="8"/>
    </row>
    <row r="4" spans="1:15" ht="23">
      <c r="A4" s="11" t="s">
        <v>8</v>
      </c>
      <c r="B4" s="7"/>
      <c r="C4" s="8"/>
      <c r="D4" s="8"/>
      <c r="E4" s="8"/>
      <c r="F4" s="8"/>
      <c r="G4" s="8"/>
      <c r="H4" s="8"/>
      <c r="I4" s="8"/>
      <c r="J4" s="8"/>
      <c r="K4" s="8"/>
      <c r="L4" s="8"/>
      <c r="M4" s="8"/>
    </row>
    <row r="5" spans="1:15" ht="17.5">
      <c r="A5" s="13"/>
      <c r="B5" s="7"/>
      <c r="C5" s="8"/>
      <c r="D5" s="8"/>
      <c r="E5" s="8"/>
      <c r="F5" s="8"/>
      <c r="G5" s="8"/>
      <c r="H5" s="8"/>
      <c r="I5" s="8"/>
      <c r="J5" s="8"/>
      <c r="K5" s="8"/>
      <c r="L5" s="8"/>
      <c r="M5" s="8"/>
    </row>
    <row r="6" spans="1:15">
      <c r="A6" s="7" t="s">
        <v>53</v>
      </c>
      <c r="B6" s="7"/>
      <c r="C6" s="8"/>
      <c r="D6" s="8"/>
      <c r="E6" s="8"/>
      <c r="F6" s="8"/>
      <c r="G6" s="8"/>
      <c r="H6" s="8"/>
      <c r="I6" s="8"/>
      <c r="J6" s="8"/>
      <c r="K6" s="8"/>
      <c r="L6" s="8"/>
      <c r="M6" s="8"/>
    </row>
    <row r="7" spans="1:15" ht="14.5">
      <c r="A7" s="270" t="s">
        <v>54</v>
      </c>
      <c r="B7" s="272" t="s">
        <v>55</v>
      </c>
      <c r="C7" s="267" t="s">
        <v>56</v>
      </c>
      <c r="D7" s="267"/>
      <c r="E7" s="267"/>
      <c r="F7" s="267"/>
      <c r="G7" s="267"/>
      <c r="H7" s="267"/>
      <c r="I7" s="267"/>
      <c r="J7" s="267"/>
      <c r="K7" s="267"/>
      <c r="L7" s="267"/>
      <c r="M7" s="267"/>
    </row>
    <row r="8" spans="1:15" ht="29">
      <c r="A8" s="271"/>
      <c r="B8" s="273"/>
      <c r="C8" s="16" t="s">
        <v>57</v>
      </c>
      <c r="D8" s="15" t="s">
        <v>58</v>
      </c>
      <c r="E8" s="15" t="s">
        <v>59</v>
      </c>
      <c r="F8" s="15" t="s">
        <v>60</v>
      </c>
      <c r="G8" s="15" t="s">
        <v>61</v>
      </c>
      <c r="H8" s="15" t="s">
        <v>62</v>
      </c>
      <c r="I8" s="15" t="s">
        <v>63</v>
      </c>
      <c r="J8" s="15" t="s">
        <v>64</v>
      </c>
      <c r="K8" s="15" t="s">
        <v>65</v>
      </c>
      <c r="L8" s="15" t="s">
        <v>66</v>
      </c>
      <c r="M8" s="15" t="s">
        <v>67</v>
      </c>
    </row>
    <row r="9" spans="1:15" ht="14.5" customHeight="1">
      <c r="A9" s="1">
        <v>1</v>
      </c>
      <c r="B9" s="2" t="s">
        <v>68</v>
      </c>
      <c r="C9" s="2">
        <f>9+1</f>
        <v>10</v>
      </c>
      <c r="D9" s="2">
        <f>5+1</f>
        <v>6</v>
      </c>
      <c r="E9" s="2">
        <v>2</v>
      </c>
      <c r="F9" s="2">
        <v>0</v>
      </c>
      <c r="G9" s="2">
        <v>2</v>
      </c>
      <c r="H9" s="2">
        <v>0</v>
      </c>
      <c r="I9" s="2">
        <v>9</v>
      </c>
      <c r="J9" s="2">
        <v>1</v>
      </c>
      <c r="K9" s="2">
        <v>3</v>
      </c>
      <c r="L9" s="2">
        <v>0</v>
      </c>
      <c r="M9" s="2">
        <v>7</v>
      </c>
      <c r="O9" s="49"/>
    </row>
    <row r="10" spans="1:15" ht="14.5" customHeight="1">
      <c r="A10" s="3">
        <v>2</v>
      </c>
      <c r="B10" s="4" t="s">
        <v>69</v>
      </c>
      <c r="C10" s="4">
        <f>314+3+5+3</f>
        <v>325</v>
      </c>
      <c r="D10" s="4">
        <f>2+3</f>
        <v>5</v>
      </c>
      <c r="E10" s="4">
        <f>11+2+1+2</f>
        <v>16</v>
      </c>
      <c r="F10" s="4">
        <v>1</v>
      </c>
      <c r="G10" s="4">
        <v>0</v>
      </c>
      <c r="H10" s="4">
        <v>0</v>
      </c>
      <c r="I10" s="4">
        <f>40+4+1</f>
        <v>45</v>
      </c>
      <c r="J10" s="4">
        <v>6</v>
      </c>
      <c r="K10" s="4">
        <v>9</v>
      </c>
      <c r="L10" s="4">
        <v>6</v>
      </c>
      <c r="M10" s="4">
        <f>158+4+5+1</f>
        <v>168</v>
      </c>
      <c r="O10" s="49"/>
    </row>
    <row r="11" spans="1:15" ht="14.5" customHeight="1">
      <c r="A11" s="1">
        <v>3</v>
      </c>
      <c r="B11" s="2" t="s">
        <v>70</v>
      </c>
      <c r="C11" s="2">
        <v>6</v>
      </c>
      <c r="D11" s="2">
        <v>1</v>
      </c>
      <c r="E11" s="2">
        <v>1</v>
      </c>
      <c r="F11" s="2">
        <v>0</v>
      </c>
      <c r="G11" s="2">
        <v>2</v>
      </c>
      <c r="H11" s="2">
        <v>0</v>
      </c>
      <c r="I11" s="2">
        <v>4</v>
      </c>
      <c r="J11" s="2">
        <v>0</v>
      </c>
      <c r="K11" s="2">
        <v>5</v>
      </c>
      <c r="L11" s="2">
        <v>0</v>
      </c>
      <c r="M11" s="2">
        <f>2+1</f>
        <v>3</v>
      </c>
      <c r="O11" s="49"/>
    </row>
    <row r="12" spans="1:15" ht="14.5" customHeight="1">
      <c r="A12" s="3">
        <v>4</v>
      </c>
      <c r="B12" s="4" t="s">
        <v>71</v>
      </c>
      <c r="C12" s="4">
        <v>21</v>
      </c>
      <c r="D12" s="4">
        <v>1</v>
      </c>
      <c r="E12" s="4">
        <v>0</v>
      </c>
      <c r="F12" s="4">
        <v>0</v>
      </c>
      <c r="G12" s="4">
        <v>0</v>
      </c>
      <c r="H12" s="4">
        <v>0</v>
      </c>
      <c r="I12" s="4">
        <v>14</v>
      </c>
      <c r="J12" s="4">
        <v>0</v>
      </c>
      <c r="K12" s="4">
        <v>1</v>
      </c>
      <c r="L12" s="4">
        <v>1</v>
      </c>
      <c r="M12" s="4">
        <v>8</v>
      </c>
      <c r="O12" s="49"/>
    </row>
    <row r="13" spans="1:15" ht="14.5" customHeight="1">
      <c r="A13" s="1">
        <v>5</v>
      </c>
      <c r="B13" s="2" t="s">
        <v>72</v>
      </c>
      <c r="C13" s="2">
        <f>45+8+4+1</f>
        <v>58</v>
      </c>
      <c r="D13" s="2">
        <v>0</v>
      </c>
      <c r="E13" s="2">
        <v>2</v>
      </c>
      <c r="F13" s="2">
        <v>0</v>
      </c>
      <c r="G13" s="2">
        <v>0</v>
      </c>
      <c r="H13" s="2">
        <v>9</v>
      </c>
      <c r="I13" s="2">
        <v>7</v>
      </c>
      <c r="J13" s="2">
        <v>2</v>
      </c>
      <c r="K13" s="2">
        <v>0</v>
      </c>
      <c r="L13" s="2">
        <v>11</v>
      </c>
      <c r="M13" s="2">
        <f>20+4+1</f>
        <v>25</v>
      </c>
      <c r="O13" s="49"/>
    </row>
    <row r="14" spans="1:15" ht="14.5" customHeight="1">
      <c r="A14" s="3">
        <v>6</v>
      </c>
      <c r="B14" s="4" t="s">
        <v>73</v>
      </c>
      <c r="C14" s="4">
        <v>7</v>
      </c>
      <c r="D14" s="4">
        <v>0</v>
      </c>
      <c r="E14" s="4">
        <v>0</v>
      </c>
      <c r="F14" s="4">
        <v>0</v>
      </c>
      <c r="G14" s="4">
        <v>0</v>
      </c>
      <c r="H14" s="4">
        <v>0</v>
      </c>
      <c r="I14" s="4">
        <v>0</v>
      </c>
      <c r="J14" s="4">
        <v>0</v>
      </c>
      <c r="K14" s="4">
        <v>5</v>
      </c>
      <c r="L14" s="4">
        <v>1</v>
      </c>
      <c r="M14" s="4">
        <v>3</v>
      </c>
      <c r="O14" s="49"/>
    </row>
    <row r="15" spans="1:15" ht="14.5" customHeight="1">
      <c r="A15" s="1">
        <v>7</v>
      </c>
      <c r="B15" s="2" t="s">
        <v>74</v>
      </c>
      <c r="C15" s="2">
        <v>3</v>
      </c>
      <c r="D15" s="2">
        <v>1</v>
      </c>
      <c r="E15" s="2">
        <v>0</v>
      </c>
      <c r="F15" s="2">
        <v>0</v>
      </c>
      <c r="G15" s="2">
        <v>0</v>
      </c>
      <c r="H15" s="2">
        <v>1</v>
      </c>
      <c r="I15" s="2">
        <f>1+1</f>
        <v>2</v>
      </c>
      <c r="J15" s="2">
        <v>0</v>
      </c>
      <c r="K15" s="2">
        <v>2</v>
      </c>
      <c r="L15" s="2">
        <v>0</v>
      </c>
      <c r="M15" s="2">
        <v>6</v>
      </c>
      <c r="O15" s="49"/>
    </row>
    <row r="16" spans="1:15" ht="14.5" customHeight="1">
      <c r="A16" s="3">
        <v>8</v>
      </c>
      <c r="B16" s="4" t="s">
        <v>75</v>
      </c>
      <c r="C16" s="4">
        <f>81+8+3</f>
        <v>92</v>
      </c>
      <c r="D16" s="4">
        <v>2</v>
      </c>
      <c r="E16" s="4">
        <v>2</v>
      </c>
      <c r="F16" s="4">
        <v>0</v>
      </c>
      <c r="G16" s="4">
        <v>0</v>
      </c>
      <c r="H16" s="4">
        <v>9</v>
      </c>
      <c r="I16" s="4">
        <f>5+1</f>
        <v>6</v>
      </c>
      <c r="J16" s="4">
        <v>1</v>
      </c>
      <c r="K16" s="4">
        <v>14</v>
      </c>
      <c r="L16" s="4">
        <v>9</v>
      </c>
      <c r="M16" s="4">
        <v>27</v>
      </c>
      <c r="O16" s="49"/>
    </row>
    <row r="17" spans="1:15" ht="14.5" customHeight="1">
      <c r="A17" s="1">
        <v>9</v>
      </c>
      <c r="B17" s="2" t="s">
        <v>76</v>
      </c>
      <c r="C17" s="2">
        <f>147+17+14+3+1+2+1</f>
        <v>185</v>
      </c>
      <c r="D17" s="2">
        <f>18+1+1+1+1+1+1</f>
        <v>24</v>
      </c>
      <c r="E17" s="2">
        <v>5</v>
      </c>
      <c r="F17" s="2">
        <v>0</v>
      </c>
      <c r="G17" s="2">
        <v>0</v>
      </c>
      <c r="H17" s="2">
        <v>4</v>
      </c>
      <c r="I17" s="2">
        <f>27+2+2</f>
        <v>31</v>
      </c>
      <c r="J17" s="2">
        <v>7</v>
      </c>
      <c r="K17" s="2">
        <f>12</f>
        <v>12</v>
      </c>
      <c r="L17" s="2">
        <v>5</v>
      </c>
      <c r="M17" s="2">
        <f>117+4+1+2+7+1+1</f>
        <v>133</v>
      </c>
      <c r="O17" s="49"/>
    </row>
    <row r="18" spans="1:15" ht="14.5" customHeight="1">
      <c r="A18" s="3">
        <v>10</v>
      </c>
      <c r="B18" s="4" t="s">
        <v>77</v>
      </c>
      <c r="C18" s="4">
        <f>126+15+4+18+1</f>
        <v>164</v>
      </c>
      <c r="D18" s="4">
        <f>16+1</f>
        <v>17</v>
      </c>
      <c r="E18" s="4">
        <f>4+2</f>
        <v>6</v>
      </c>
      <c r="F18" s="4">
        <v>0</v>
      </c>
      <c r="G18" s="4">
        <v>1</v>
      </c>
      <c r="H18" s="4">
        <v>6</v>
      </c>
      <c r="I18" s="4">
        <f>40+4+1</f>
        <v>45</v>
      </c>
      <c r="J18" s="4">
        <v>3</v>
      </c>
      <c r="K18" s="4">
        <f>11+2+1</f>
        <v>14</v>
      </c>
      <c r="L18" s="4">
        <f>4+1+4</f>
        <v>9</v>
      </c>
      <c r="M18" s="4">
        <f>110+2+16+1+11</f>
        <v>140</v>
      </c>
      <c r="O18" s="49"/>
    </row>
    <row r="19" spans="1:15" ht="14.5" customHeight="1">
      <c r="A19" s="1">
        <v>11</v>
      </c>
      <c r="B19" s="2" t="s">
        <v>78</v>
      </c>
      <c r="C19" s="2">
        <f>130+18+23+5</f>
        <v>176</v>
      </c>
      <c r="D19" s="2">
        <f>18+4+1+5</f>
        <v>28</v>
      </c>
      <c r="E19" s="2">
        <f>8+1</f>
        <v>9</v>
      </c>
      <c r="F19" s="2">
        <v>0</v>
      </c>
      <c r="G19" s="2">
        <f>2+1</f>
        <v>3</v>
      </c>
      <c r="H19" s="2">
        <v>12</v>
      </c>
      <c r="I19" s="2">
        <f>28+5+2</f>
        <v>35</v>
      </c>
      <c r="J19" s="2">
        <f>3+1+1</f>
        <v>5</v>
      </c>
      <c r="K19" s="2">
        <v>2</v>
      </c>
      <c r="L19" s="2">
        <v>19</v>
      </c>
      <c r="M19" s="2">
        <f>70+7+4</f>
        <v>81</v>
      </c>
      <c r="O19" s="49"/>
    </row>
    <row r="20" spans="1:15" ht="14.5" customHeight="1">
      <c r="A20" s="3">
        <v>12</v>
      </c>
      <c r="B20" s="4" t="s">
        <v>79</v>
      </c>
      <c r="C20" s="4">
        <f>12+6+1</f>
        <v>19</v>
      </c>
      <c r="D20" s="4">
        <v>2</v>
      </c>
      <c r="E20" s="4">
        <f>1+1</f>
        <v>2</v>
      </c>
      <c r="F20" s="4">
        <v>0</v>
      </c>
      <c r="G20" s="4">
        <v>6</v>
      </c>
      <c r="H20" s="4">
        <f>7+1</f>
        <v>8</v>
      </c>
      <c r="I20" s="4">
        <f>5+1+2</f>
        <v>8</v>
      </c>
      <c r="J20" s="4">
        <f>8+1+1</f>
        <v>10</v>
      </c>
      <c r="K20" s="4">
        <f>26+4+2</f>
        <v>32</v>
      </c>
      <c r="L20" s="4">
        <f>1+1+1</f>
        <v>3</v>
      </c>
      <c r="M20" s="4">
        <f>1+9</f>
        <v>10</v>
      </c>
      <c r="O20" s="49"/>
    </row>
    <row r="21" spans="1:15" ht="14.5" customHeight="1">
      <c r="A21" s="1">
        <v>13</v>
      </c>
      <c r="B21" s="2" t="s">
        <v>80</v>
      </c>
      <c r="C21" s="2">
        <f>28+6+3+1</f>
        <v>38</v>
      </c>
      <c r="D21" s="2">
        <v>5</v>
      </c>
      <c r="E21" s="2">
        <v>0</v>
      </c>
      <c r="F21" s="2">
        <v>0</v>
      </c>
      <c r="G21" s="2">
        <v>1</v>
      </c>
      <c r="H21" s="2">
        <v>0</v>
      </c>
      <c r="I21" s="2">
        <f>6+1</f>
        <v>7</v>
      </c>
      <c r="J21" s="2">
        <v>0</v>
      </c>
      <c r="K21" s="2">
        <v>0</v>
      </c>
      <c r="L21" s="2">
        <v>1</v>
      </c>
      <c r="M21" s="2">
        <f>13+1</f>
        <v>14</v>
      </c>
      <c r="O21" s="49"/>
    </row>
    <row r="22" spans="1:15" ht="14.5" customHeight="1">
      <c r="A22" s="3">
        <v>14</v>
      </c>
      <c r="B22" s="4" t="s">
        <v>81</v>
      </c>
      <c r="C22" s="4">
        <f>31+2</f>
        <v>33</v>
      </c>
      <c r="D22" s="4">
        <f>11+1+2</f>
        <v>14</v>
      </c>
      <c r="E22" s="4">
        <v>0</v>
      </c>
      <c r="F22" s="4">
        <v>0</v>
      </c>
      <c r="G22" s="4">
        <v>0</v>
      </c>
      <c r="H22" s="4">
        <v>4</v>
      </c>
      <c r="I22" s="4">
        <v>9</v>
      </c>
      <c r="J22" s="4">
        <v>1</v>
      </c>
      <c r="K22" s="4">
        <v>0</v>
      </c>
      <c r="L22" s="4">
        <v>1</v>
      </c>
      <c r="M22" s="4">
        <f>18+1+2</f>
        <v>21</v>
      </c>
      <c r="O22" s="49"/>
    </row>
    <row r="23" spans="1:15" ht="14.5" customHeight="1">
      <c r="A23" s="1">
        <v>15</v>
      </c>
      <c r="B23" s="2" t="s">
        <v>82</v>
      </c>
      <c r="C23" s="2">
        <f>10+2+3</f>
        <v>15</v>
      </c>
      <c r="D23" s="2">
        <v>4</v>
      </c>
      <c r="E23" s="2">
        <f>1+1</f>
        <v>2</v>
      </c>
      <c r="F23" s="2">
        <v>0</v>
      </c>
      <c r="G23" s="2">
        <v>0</v>
      </c>
      <c r="H23" s="2">
        <v>2</v>
      </c>
      <c r="I23" s="2">
        <v>7</v>
      </c>
      <c r="J23" s="2">
        <v>0</v>
      </c>
      <c r="K23" s="2">
        <v>3</v>
      </c>
      <c r="L23" s="2">
        <v>3</v>
      </c>
      <c r="M23" s="2">
        <f>5+3</f>
        <v>8</v>
      </c>
      <c r="O23" s="49"/>
    </row>
    <row r="24" spans="1:15" ht="14.5" customHeight="1">
      <c r="A24" s="3">
        <v>16</v>
      </c>
      <c r="B24" s="4" t="s">
        <v>83</v>
      </c>
      <c r="C24" s="4">
        <v>5</v>
      </c>
      <c r="D24" s="4">
        <v>2</v>
      </c>
      <c r="E24" s="4">
        <v>0</v>
      </c>
      <c r="F24" s="4">
        <v>0</v>
      </c>
      <c r="G24" s="4">
        <v>1</v>
      </c>
      <c r="H24" s="4">
        <v>1</v>
      </c>
      <c r="I24" s="4">
        <v>1</v>
      </c>
      <c r="J24" s="4">
        <v>1</v>
      </c>
      <c r="K24" s="4">
        <v>0</v>
      </c>
      <c r="L24" s="4">
        <v>0</v>
      </c>
      <c r="M24" s="4">
        <v>1</v>
      </c>
      <c r="O24" s="49"/>
    </row>
    <row r="25" spans="1:15" ht="14.5" customHeight="1">
      <c r="A25" s="1">
        <v>17</v>
      </c>
      <c r="B25" s="2" t="s">
        <v>84</v>
      </c>
      <c r="C25" s="2">
        <v>1</v>
      </c>
      <c r="D25" s="2">
        <v>1</v>
      </c>
      <c r="E25" s="2">
        <v>2</v>
      </c>
      <c r="F25" s="2">
        <v>0</v>
      </c>
      <c r="G25" s="2">
        <v>1</v>
      </c>
      <c r="H25" s="2">
        <v>0</v>
      </c>
      <c r="I25" s="2">
        <v>3</v>
      </c>
      <c r="J25" s="2">
        <v>0</v>
      </c>
      <c r="K25" s="2">
        <v>0</v>
      </c>
      <c r="L25" s="2">
        <v>2</v>
      </c>
      <c r="M25" s="2">
        <v>0</v>
      </c>
      <c r="O25" s="49"/>
    </row>
    <row r="26" spans="1:15" ht="14.5" customHeight="1">
      <c r="A26" s="3">
        <v>18</v>
      </c>
      <c r="B26" s="4" t="s">
        <v>85</v>
      </c>
      <c r="C26" s="4">
        <f>14+5</f>
        <v>19</v>
      </c>
      <c r="D26" s="4">
        <v>0</v>
      </c>
      <c r="E26" s="4">
        <v>0</v>
      </c>
      <c r="F26" s="4">
        <v>0</v>
      </c>
      <c r="G26" s="4">
        <v>0</v>
      </c>
      <c r="H26" s="4">
        <v>0</v>
      </c>
      <c r="I26" s="4">
        <v>4</v>
      </c>
      <c r="J26" s="4">
        <v>0</v>
      </c>
      <c r="K26" s="4">
        <v>3</v>
      </c>
      <c r="L26" s="4">
        <v>0</v>
      </c>
      <c r="M26" s="4">
        <v>16</v>
      </c>
      <c r="O26" s="49"/>
    </row>
    <row r="27" spans="1:15" ht="14.5" customHeight="1">
      <c r="A27" s="1">
        <v>19</v>
      </c>
      <c r="B27" s="2" t="s">
        <v>86</v>
      </c>
      <c r="C27" s="2">
        <v>27</v>
      </c>
      <c r="D27" s="2">
        <v>0</v>
      </c>
      <c r="E27" s="2">
        <v>0</v>
      </c>
      <c r="F27" s="2">
        <v>0</v>
      </c>
      <c r="G27" s="2">
        <v>0</v>
      </c>
      <c r="H27" s="2">
        <v>0</v>
      </c>
      <c r="I27" s="2">
        <f>1+1</f>
        <v>2</v>
      </c>
      <c r="J27" s="2">
        <v>1</v>
      </c>
      <c r="K27" s="2">
        <v>1</v>
      </c>
      <c r="L27" s="2">
        <v>0</v>
      </c>
      <c r="M27" s="2">
        <v>50</v>
      </c>
      <c r="O27" s="49"/>
    </row>
    <row r="28" spans="1:15" ht="14.5" customHeight="1">
      <c r="A28" s="3">
        <v>20</v>
      </c>
      <c r="B28" s="4" t="s">
        <v>87</v>
      </c>
      <c r="C28" s="4">
        <f>48+6</f>
        <v>54</v>
      </c>
      <c r="D28" s="4">
        <v>3</v>
      </c>
      <c r="E28" s="4">
        <f>3+2+6</f>
        <v>11</v>
      </c>
      <c r="F28" s="4">
        <v>0</v>
      </c>
      <c r="G28" s="4">
        <f>4+1</f>
        <v>5</v>
      </c>
      <c r="H28" s="4">
        <v>5</v>
      </c>
      <c r="I28" s="4">
        <f>13+4+1</f>
        <v>18</v>
      </c>
      <c r="J28" s="4">
        <v>2</v>
      </c>
      <c r="K28" s="4">
        <v>2</v>
      </c>
      <c r="L28" s="4">
        <v>5</v>
      </c>
      <c r="M28" s="4">
        <v>39</v>
      </c>
      <c r="O28" s="49"/>
    </row>
    <row r="29" spans="1:15" ht="14.5" customHeight="1">
      <c r="A29" s="1">
        <v>21</v>
      </c>
      <c r="B29" s="2" t="s">
        <v>88</v>
      </c>
      <c r="C29" s="2">
        <v>10</v>
      </c>
      <c r="D29" s="2">
        <v>1</v>
      </c>
      <c r="E29" s="2">
        <v>0</v>
      </c>
      <c r="F29" s="2">
        <v>0</v>
      </c>
      <c r="G29" s="2">
        <v>0</v>
      </c>
      <c r="H29" s="2">
        <v>1</v>
      </c>
      <c r="I29" s="2">
        <v>2</v>
      </c>
      <c r="J29" s="2">
        <v>0</v>
      </c>
      <c r="K29" s="2">
        <v>1</v>
      </c>
      <c r="L29" s="2">
        <v>0</v>
      </c>
      <c r="M29" s="2">
        <v>2</v>
      </c>
      <c r="O29" s="49"/>
    </row>
    <row r="30" spans="1:15" ht="14.5" customHeight="1">
      <c r="A30" s="3">
        <v>22</v>
      </c>
      <c r="B30" s="4" t="s">
        <v>89</v>
      </c>
      <c r="C30" s="4">
        <v>28</v>
      </c>
      <c r="D30" s="4">
        <v>3</v>
      </c>
      <c r="E30" s="4">
        <v>0</v>
      </c>
      <c r="F30" s="4">
        <v>1</v>
      </c>
      <c r="G30" s="4">
        <v>2</v>
      </c>
      <c r="H30" s="4">
        <v>8</v>
      </c>
      <c r="I30" s="4">
        <v>21</v>
      </c>
      <c r="J30" s="4">
        <v>2</v>
      </c>
      <c r="K30" s="4">
        <v>6</v>
      </c>
      <c r="L30" s="4">
        <v>1</v>
      </c>
      <c r="M30" s="4">
        <v>21</v>
      </c>
      <c r="O30" s="49"/>
    </row>
    <row r="31" spans="1:15" ht="14.5" customHeight="1">
      <c r="A31" s="1">
        <v>23</v>
      </c>
      <c r="B31" s="2" t="s">
        <v>90</v>
      </c>
      <c r="C31" s="2">
        <v>18</v>
      </c>
      <c r="D31" s="2">
        <v>2</v>
      </c>
      <c r="E31" s="2">
        <f>1+1</f>
        <v>2</v>
      </c>
      <c r="F31" s="2">
        <v>0</v>
      </c>
      <c r="G31" s="2">
        <v>52</v>
      </c>
      <c r="H31" s="2">
        <v>0</v>
      </c>
      <c r="I31" s="2">
        <v>1</v>
      </c>
      <c r="J31" s="2">
        <v>0</v>
      </c>
      <c r="K31" s="2">
        <f>1+1</f>
        <v>2</v>
      </c>
      <c r="L31" s="2">
        <v>0</v>
      </c>
      <c r="M31" s="2">
        <v>7</v>
      </c>
      <c r="O31" s="49"/>
    </row>
    <row r="32" spans="1:15" ht="14.5" customHeight="1">
      <c r="A32" s="3">
        <v>24</v>
      </c>
      <c r="B32" s="4" t="s">
        <v>91</v>
      </c>
      <c r="C32" s="4">
        <v>23</v>
      </c>
      <c r="D32" s="4">
        <v>2</v>
      </c>
      <c r="E32" s="4">
        <v>0</v>
      </c>
      <c r="F32" s="4">
        <v>0</v>
      </c>
      <c r="G32" s="4">
        <v>0</v>
      </c>
      <c r="H32" s="4">
        <v>0</v>
      </c>
      <c r="I32" s="4">
        <v>2</v>
      </c>
      <c r="J32" s="4">
        <v>1</v>
      </c>
      <c r="K32" s="4">
        <v>1</v>
      </c>
      <c r="L32" s="4">
        <v>7</v>
      </c>
      <c r="M32" s="4">
        <v>21</v>
      </c>
      <c r="O32" s="49"/>
    </row>
    <row r="33" spans="1:15" ht="14.5" customHeight="1">
      <c r="A33" s="1">
        <v>25</v>
      </c>
      <c r="B33" s="2" t="s">
        <v>92</v>
      </c>
      <c r="C33" s="2">
        <f>2+4</f>
        <v>6</v>
      </c>
      <c r="D33" s="2">
        <v>0</v>
      </c>
      <c r="E33" s="2">
        <v>0</v>
      </c>
      <c r="F33" s="2">
        <v>0</v>
      </c>
      <c r="G33" s="2">
        <v>0</v>
      </c>
      <c r="H33" s="2">
        <v>0</v>
      </c>
      <c r="I33" s="2">
        <v>1</v>
      </c>
      <c r="J33" s="2">
        <v>0</v>
      </c>
      <c r="K33" s="2">
        <v>0</v>
      </c>
      <c r="L33" s="2">
        <v>0</v>
      </c>
      <c r="M33" s="2">
        <v>2</v>
      </c>
      <c r="O33" s="49"/>
    </row>
    <row r="34" spans="1:15" ht="14.5" customHeight="1">
      <c r="A34" s="3">
        <v>26</v>
      </c>
      <c r="B34" s="4" t="s">
        <v>93</v>
      </c>
      <c r="C34" s="4">
        <f>23+1</f>
        <v>24</v>
      </c>
      <c r="D34" s="4">
        <v>10</v>
      </c>
      <c r="E34" s="4">
        <v>0</v>
      </c>
      <c r="F34" s="4">
        <v>0</v>
      </c>
      <c r="G34" s="4">
        <v>0</v>
      </c>
      <c r="H34" s="4">
        <v>2</v>
      </c>
      <c r="I34" s="4">
        <v>3</v>
      </c>
      <c r="J34" s="4">
        <v>0</v>
      </c>
      <c r="K34" s="4">
        <v>2</v>
      </c>
      <c r="L34" s="4">
        <v>0</v>
      </c>
      <c r="M34" s="4">
        <f>8+1</f>
        <v>9</v>
      </c>
      <c r="O34" s="49"/>
    </row>
    <row r="35" spans="1:15" ht="14.5" customHeight="1">
      <c r="A35" s="1">
        <v>27</v>
      </c>
      <c r="B35" s="2" t="s">
        <v>94</v>
      </c>
      <c r="C35" s="2">
        <v>8</v>
      </c>
      <c r="D35" s="2">
        <v>2</v>
      </c>
      <c r="E35" s="2">
        <v>1</v>
      </c>
      <c r="F35" s="2">
        <v>0</v>
      </c>
      <c r="G35" s="2">
        <v>0</v>
      </c>
      <c r="H35" s="2">
        <v>0</v>
      </c>
      <c r="I35" s="2">
        <v>34</v>
      </c>
      <c r="J35" s="2">
        <v>0</v>
      </c>
      <c r="K35" s="2">
        <v>8</v>
      </c>
      <c r="L35" s="2">
        <v>1</v>
      </c>
      <c r="M35" s="2">
        <v>7</v>
      </c>
      <c r="O35" s="49"/>
    </row>
    <row r="36" spans="1:15" ht="14.5" customHeight="1">
      <c r="A36" s="3">
        <v>28</v>
      </c>
      <c r="B36" s="4" t="s">
        <v>95</v>
      </c>
      <c r="C36" s="4">
        <f>467+28+14</f>
        <v>509</v>
      </c>
      <c r="D36" s="4">
        <v>24</v>
      </c>
      <c r="E36" s="4">
        <v>9</v>
      </c>
      <c r="F36" s="4">
        <v>1</v>
      </c>
      <c r="G36" s="4">
        <v>0</v>
      </c>
      <c r="H36" s="4">
        <f>8+1</f>
        <v>9</v>
      </c>
      <c r="I36" s="4">
        <f>119+1</f>
        <v>120</v>
      </c>
      <c r="J36" s="4">
        <v>0</v>
      </c>
      <c r="K36" s="4">
        <v>54</v>
      </c>
      <c r="L36" s="4">
        <v>12</v>
      </c>
      <c r="M36" s="4">
        <f>146+13+12+1</f>
        <v>172</v>
      </c>
      <c r="O36" s="49"/>
    </row>
    <row r="37" spans="1:15" ht="14.5" customHeight="1">
      <c r="A37" s="1">
        <v>29</v>
      </c>
      <c r="B37" s="2" t="s">
        <v>96</v>
      </c>
      <c r="C37" s="2">
        <f>27+7+1+3</f>
        <v>38</v>
      </c>
      <c r="D37" s="2">
        <v>3</v>
      </c>
      <c r="E37" s="2">
        <v>5</v>
      </c>
      <c r="F37" s="2">
        <f>1+1</f>
        <v>2</v>
      </c>
      <c r="G37" s="2">
        <v>2</v>
      </c>
      <c r="H37" s="2">
        <v>1</v>
      </c>
      <c r="I37" s="2">
        <f>1+12</f>
        <v>13</v>
      </c>
      <c r="J37" s="2">
        <v>1</v>
      </c>
      <c r="K37" s="2">
        <v>1</v>
      </c>
      <c r="L37" s="2">
        <v>10</v>
      </c>
      <c r="M37" s="2">
        <f>18+2+2</f>
        <v>22</v>
      </c>
      <c r="O37" s="49"/>
    </row>
    <row r="38" spans="1:15" ht="14.5" customHeight="1">
      <c r="A38" s="3">
        <v>30</v>
      </c>
      <c r="B38" s="4" t="s">
        <v>97</v>
      </c>
      <c r="C38" s="4">
        <f>22+1</f>
        <v>23</v>
      </c>
      <c r="D38" s="4">
        <v>1</v>
      </c>
      <c r="E38" s="4">
        <v>0</v>
      </c>
      <c r="F38" s="4">
        <v>0</v>
      </c>
      <c r="G38" s="4">
        <v>0</v>
      </c>
      <c r="H38" s="4">
        <v>4</v>
      </c>
      <c r="I38" s="4">
        <v>2</v>
      </c>
      <c r="J38" s="4">
        <v>0</v>
      </c>
      <c r="K38" s="4">
        <v>3</v>
      </c>
      <c r="L38" s="4">
        <v>1</v>
      </c>
      <c r="M38" s="4">
        <f>26+4</f>
        <v>30</v>
      </c>
      <c r="O38" s="49"/>
    </row>
    <row r="39" spans="1:15" ht="14.5" customHeight="1">
      <c r="A39" s="1">
        <v>31</v>
      </c>
      <c r="B39" s="2" t="s">
        <v>98</v>
      </c>
      <c r="C39" s="2">
        <f>16+6+2</f>
        <v>24</v>
      </c>
      <c r="D39" s="2">
        <v>1</v>
      </c>
      <c r="E39" s="2">
        <v>4</v>
      </c>
      <c r="F39" s="2">
        <v>0</v>
      </c>
      <c r="G39" s="2">
        <v>0</v>
      </c>
      <c r="H39" s="2">
        <v>2</v>
      </c>
      <c r="I39" s="2">
        <f>6+2+1</f>
        <v>9</v>
      </c>
      <c r="J39" s="2">
        <v>1</v>
      </c>
      <c r="K39" s="2">
        <v>1</v>
      </c>
      <c r="L39" s="2">
        <v>0</v>
      </c>
      <c r="M39" s="2">
        <f>20+1</f>
        <v>21</v>
      </c>
      <c r="O39" s="49"/>
    </row>
    <row r="40" spans="1:15" ht="14.5" customHeight="1">
      <c r="A40" s="3">
        <v>32</v>
      </c>
      <c r="B40" s="4" t="s">
        <v>99</v>
      </c>
      <c r="C40" s="4">
        <f>12+3</f>
        <v>15</v>
      </c>
      <c r="D40" s="4">
        <v>1</v>
      </c>
      <c r="E40" s="4">
        <v>0</v>
      </c>
      <c r="F40" s="4">
        <v>0</v>
      </c>
      <c r="G40" s="4">
        <v>0</v>
      </c>
      <c r="H40" s="4">
        <v>0</v>
      </c>
      <c r="I40" s="4">
        <f>6+2+1</f>
        <v>9</v>
      </c>
      <c r="J40" s="4">
        <v>0</v>
      </c>
      <c r="K40" s="4">
        <v>1</v>
      </c>
      <c r="L40" s="4">
        <v>0</v>
      </c>
      <c r="M40" s="4">
        <f>46+7+3</f>
        <v>56</v>
      </c>
      <c r="O40" s="49"/>
    </row>
    <row r="41" spans="1:15" ht="14.5" customHeight="1">
      <c r="A41" s="1">
        <v>33</v>
      </c>
      <c r="B41" s="2" t="s">
        <v>100</v>
      </c>
      <c r="C41" s="2">
        <f>29+7+1</f>
        <v>37</v>
      </c>
      <c r="D41" s="2">
        <f>4+1</f>
        <v>5</v>
      </c>
      <c r="E41" s="2">
        <v>0</v>
      </c>
      <c r="F41" s="2">
        <v>0</v>
      </c>
      <c r="G41" s="2">
        <v>0</v>
      </c>
      <c r="H41" s="2">
        <v>5</v>
      </c>
      <c r="I41" s="2">
        <v>5</v>
      </c>
      <c r="J41" s="2">
        <v>2</v>
      </c>
      <c r="K41" s="2">
        <v>2</v>
      </c>
      <c r="L41" s="2">
        <f>4+1</f>
        <v>5</v>
      </c>
      <c r="M41" s="2">
        <v>23</v>
      </c>
      <c r="O41" s="49"/>
    </row>
    <row r="42" spans="1:15" ht="14.5" customHeight="1">
      <c r="A42" s="3">
        <v>34</v>
      </c>
      <c r="B42" s="4" t="s">
        <v>101</v>
      </c>
      <c r="C42" s="4">
        <f>125+19+11+2</f>
        <v>157</v>
      </c>
      <c r="D42" s="4">
        <v>8</v>
      </c>
      <c r="E42" s="4">
        <v>1</v>
      </c>
      <c r="F42" s="4">
        <v>0</v>
      </c>
      <c r="G42" s="4">
        <v>1</v>
      </c>
      <c r="H42" s="4">
        <v>3</v>
      </c>
      <c r="I42" s="4">
        <f>11+3+2</f>
        <v>16</v>
      </c>
      <c r="J42" s="4">
        <v>5</v>
      </c>
      <c r="K42" s="4">
        <v>13</v>
      </c>
      <c r="L42" s="4">
        <v>0</v>
      </c>
      <c r="M42" s="4">
        <f>63+5+3</f>
        <v>71</v>
      </c>
      <c r="O42" s="49"/>
    </row>
    <row r="43" spans="1:15" ht="14.5" hidden="1" customHeight="1">
      <c r="A43" s="1">
        <v>35</v>
      </c>
      <c r="B43" s="2" t="s">
        <v>102</v>
      </c>
      <c r="C43" s="217">
        <v>0</v>
      </c>
      <c r="D43" s="217">
        <v>0</v>
      </c>
      <c r="E43" s="217">
        <v>0</v>
      </c>
      <c r="F43" s="217">
        <v>0</v>
      </c>
      <c r="G43" s="217">
        <v>0</v>
      </c>
      <c r="H43" s="217">
        <v>0</v>
      </c>
      <c r="I43" s="217">
        <v>0</v>
      </c>
      <c r="J43" s="217">
        <v>0</v>
      </c>
      <c r="K43" s="217">
        <v>0</v>
      </c>
      <c r="L43" s="217">
        <v>0</v>
      </c>
      <c r="M43" s="217">
        <v>0</v>
      </c>
    </row>
    <row r="44" spans="1:15" ht="14.5">
      <c r="A44" s="268" t="s">
        <v>103</v>
      </c>
      <c r="B44" s="269"/>
      <c r="C44" s="214">
        <f>SUM(C9:C43)</f>
        <v>2178</v>
      </c>
      <c r="D44" s="214">
        <f t="shared" ref="D44:M44" si="0">SUM(D9:D43)</f>
        <v>179</v>
      </c>
      <c r="E44" s="214">
        <f t="shared" si="0"/>
        <v>82</v>
      </c>
      <c r="F44" s="214">
        <f t="shared" si="0"/>
        <v>5</v>
      </c>
      <c r="G44" s="214">
        <f t="shared" si="0"/>
        <v>79</v>
      </c>
      <c r="H44" s="214">
        <f t="shared" si="0"/>
        <v>96</v>
      </c>
      <c r="I44" s="214">
        <f t="shared" si="0"/>
        <v>495</v>
      </c>
      <c r="J44" s="214">
        <f t="shared" si="0"/>
        <v>52</v>
      </c>
      <c r="K44" s="214">
        <f t="shared" si="0"/>
        <v>203</v>
      </c>
      <c r="L44" s="214">
        <f t="shared" si="0"/>
        <v>113</v>
      </c>
      <c r="M44" s="214">
        <f t="shared" si="0"/>
        <v>1224</v>
      </c>
    </row>
    <row r="45" spans="1:15">
      <c r="A45" t="s">
        <v>104</v>
      </c>
    </row>
    <row r="46" spans="1:15">
      <c r="A46" t="s">
        <v>105</v>
      </c>
    </row>
  </sheetData>
  <mergeCells count="4">
    <mergeCell ref="C7:M7"/>
    <mergeCell ref="A44:B4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K45"/>
  <sheetViews>
    <sheetView showGridLines="0" topLeftCell="A3" zoomScale="89" workbookViewId="0">
      <pane xSplit="2" ySplit="6" topLeftCell="C9" activePane="bottomRight" state="frozen"/>
      <selection pane="topRight"/>
      <selection pane="bottomLeft"/>
      <selection pane="bottomRight" activeCell="L44" sqref="L9:O44"/>
    </sheetView>
  </sheetViews>
  <sheetFormatPr defaultColWidth="8.83203125" defaultRowHeight="14"/>
  <cols>
    <col min="2" max="2" width="29.83203125" bestFit="1" customWidth="1"/>
    <col min="3" max="3" width="9.83203125" customWidth="1"/>
    <col min="4" max="4" width="10.83203125" customWidth="1"/>
    <col min="5" max="5" width="13.4140625" customWidth="1"/>
    <col min="6" max="6" width="12.4140625" customWidth="1"/>
    <col min="7" max="7" width="18.4140625" bestFit="1" customWidth="1"/>
    <col min="8" max="8" width="15" bestFit="1" customWidth="1"/>
    <col min="9" max="9" width="21" customWidth="1"/>
    <col min="10" max="10" width="23.75" customWidth="1"/>
    <col min="11" max="11" width="14.4140625" customWidth="1"/>
  </cols>
  <sheetData>
    <row r="1" spans="1:11">
      <c r="A1" s="12" t="s">
        <v>106</v>
      </c>
      <c r="B1" s="7"/>
      <c r="C1" s="8"/>
      <c r="D1" s="8"/>
      <c r="E1" s="8"/>
      <c r="F1" s="8"/>
      <c r="G1" s="8"/>
      <c r="H1" s="8"/>
      <c r="I1" s="8"/>
      <c r="J1" s="9" t="s">
        <v>51</v>
      </c>
      <c r="K1" s="75" t="s">
        <v>52</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
      <c r="A4" s="11" t="s">
        <v>11</v>
      </c>
      <c r="B4" s="7"/>
      <c r="C4" s="8"/>
      <c r="D4" s="8"/>
      <c r="E4" s="8"/>
      <c r="F4" s="8"/>
      <c r="G4" s="8"/>
      <c r="H4" s="8"/>
      <c r="I4" s="8"/>
      <c r="J4" s="8"/>
      <c r="K4" s="8"/>
    </row>
    <row r="5" spans="1:11" ht="17.5">
      <c r="A5" s="13"/>
      <c r="B5" s="7"/>
      <c r="C5" s="8"/>
      <c r="D5" s="8"/>
      <c r="E5" s="8"/>
      <c r="F5" s="8"/>
      <c r="G5" s="8"/>
      <c r="H5" s="8"/>
      <c r="I5" s="8"/>
      <c r="J5" s="8"/>
      <c r="K5" s="8"/>
    </row>
    <row r="6" spans="1:11">
      <c r="A6" s="7" t="s">
        <v>107</v>
      </c>
      <c r="B6" s="7"/>
      <c r="C6" s="8"/>
      <c r="D6" s="8"/>
      <c r="E6" s="8"/>
      <c r="F6" s="8"/>
      <c r="G6" s="8"/>
      <c r="H6" s="8"/>
      <c r="I6" s="8"/>
      <c r="J6" s="8"/>
      <c r="K6" s="8"/>
    </row>
    <row r="7" spans="1:11" ht="14.5" customHeight="1">
      <c r="A7" s="270" t="s">
        <v>54</v>
      </c>
      <c r="B7" s="272" t="s">
        <v>108</v>
      </c>
      <c r="C7" s="267" t="s">
        <v>109</v>
      </c>
      <c r="D7" s="267"/>
      <c r="E7" s="267"/>
      <c r="F7" s="267"/>
      <c r="G7" s="267"/>
      <c r="H7" s="267"/>
      <c r="I7" s="267"/>
      <c r="J7" s="267"/>
      <c r="K7" s="267"/>
    </row>
    <row r="8" spans="1:11" ht="66" customHeight="1">
      <c r="A8" s="271"/>
      <c r="B8" s="273"/>
      <c r="C8" s="73" t="s">
        <v>110</v>
      </c>
      <c r="D8" s="73" t="s">
        <v>111</v>
      </c>
      <c r="E8" s="73" t="s">
        <v>112</v>
      </c>
      <c r="F8" s="73" t="s">
        <v>113</v>
      </c>
      <c r="G8" s="73" t="s">
        <v>114</v>
      </c>
      <c r="H8" s="73" t="s">
        <v>115</v>
      </c>
      <c r="I8" s="73" t="s">
        <v>116</v>
      </c>
      <c r="J8" s="73" t="s">
        <v>117</v>
      </c>
      <c r="K8" s="72" t="s">
        <v>67</v>
      </c>
    </row>
    <row r="9" spans="1:11" ht="14.5">
      <c r="A9" s="1">
        <v>1</v>
      </c>
      <c r="B9" s="2" t="s">
        <v>68</v>
      </c>
      <c r="C9" s="217">
        <v>38</v>
      </c>
      <c r="D9" s="217">
        <v>0</v>
      </c>
      <c r="E9" s="217">
        <v>0</v>
      </c>
      <c r="F9" s="217">
        <v>0</v>
      </c>
      <c r="G9" s="217">
        <v>2</v>
      </c>
      <c r="H9" s="217">
        <v>0</v>
      </c>
      <c r="I9" s="217">
        <v>0</v>
      </c>
      <c r="J9" s="217">
        <v>0</v>
      </c>
      <c r="K9" s="217">
        <v>0</v>
      </c>
    </row>
    <row r="10" spans="1:11" ht="14.5">
      <c r="A10" s="3">
        <v>2</v>
      </c>
      <c r="B10" s="4" t="s">
        <v>69</v>
      </c>
      <c r="C10" s="218">
        <f>115+26+14</f>
        <v>155</v>
      </c>
      <c r="D10" s="218">
        <v>0</v>
      </c>
      <c r="E10" s="218">
        <v>0</v>
      </c>
      <c r="F10" s="218">
        <v>0</v>
      </c>
      <c r="G10" s="218">
        <v>3</v>
      </c>
      <c r="H10" s="218">
        <v>0</v>
      </c>
      <c r="I10" s="218">
        <v>418</v>
      </c>
      <c r="J10" s="218">
        <v>0</v>
      </c>
      <c r="K10" s="218">
        <v>5</v>
      </c>
    </row>
    <row r="11" spans="1:11" ht="14.5">
      <c r="A11" s="1">
        <v>3</v>
      </c>
      <c r="B11" s="2" t="s">
        <v>70</v>
      </c>
      <c r="C11" s="217">
        <f>15+2+5</f>
        <v>22</v>
      </c>
      <c r="D11" s="217">
        <v>0</v>
      </c>
      <c r="E11" s="217">
        <v>0</v>
      </c>
      <c r="F11" s="217">
        <v>0</v>
      </c>
      <c r="G11" s="217">
        <v>0</v>
      </c>
      <c r="H11" s="217">
        <v>0</v>
      </c>
      <c r="I11" s="217">
        <v>0</v>
      </c>
      <c r="J11" s="217">
        <v>0</v>
      </c>
      <c r="K11" s="217">
        <v>0</v>
      </c>
    </row>
    <row r="12" spans="1:11" ht="14.5">
      <c r="A12" s="3">
        <v>4</v>
      </c>
      <c r="B12" s="4" t="s">
        <v>71</v>
      </c>
      <c r="C12" s="218">
        <f>39+5</f>
        <v>44</v>
      </c>
      <c r="D12" s="218">
        <v>0</v>
      </c>
      <c r="E12" s="218">
        <v>0</v>
      </c>
      <c r="F12" s="218">
        <v>0</v>
      </c>
      <c r="G12" s="218">
        <v>1</v>
      </c>
      <c r="H12" s="218">
        <v>0</v>
      </c>
      <c r="I12" s="218">
        <v>0</v>
      </c>
      <c r="J12" s="218">
        <v>0</v>
      </c>
      <c r="K12" s="218">
        <v>0</v>
      </c>
    </row>
    <row r="13" spans="1:11" ht="14.5">
      <c r="A13" s="1">
        <v>5</v>
      </c>
      <c r="B13" s="2" t="s">
        <v>72</v>
      </c>
      <c r="C13" s="217">
        <v>112</v>
      </c>
      <c r="D13" s="217">
        <v>0</v>
      </c>
      <c r="E13" s="217">
        <v>0</v>
      </c>
      <c r="F13" s="217">
        <v>0</v>
      </c>
      <c r="G13" s="217">
        <v>1</v>
      </c>
      <c r="H13" s="217">
        <v>0</v>
      </c>
      <c r="I13" s="217">
        <v>1</v>
      </c>
      <c r="J13" s="217">
        <v>0</v>
      </c>
      <c r="K13" s="217">
        <v>0</v>
      </c>
    </row>
    <row r="14" spans="1:11" ht="14.5">
      <c r="A14" s="3">
        <v>6</v>
      </c>
      <c r="B14" s="4" t="s">
        <v>73</v>
      </c>
      <c r="C14" s="218">
        <f>8+4+4</f>
        <v>16</v>
      </c>
      <c r="D14" s="218">
        <v>0</v>
      </c>
      <c r="E14" s="218">
        <v>0</v>
      </c>
      <c r="F14" s="218">
        <v>0</v>
      </c>
      <c r="G14" s="218">
        <v>0</v>
      </c>
      <c r="H14" s="218">
        <v>0</v>
      </c>
      <c r="I14" s="218">
        <v>0</v>
      </c>
      <c r="J14" s="218">
        <v>0</v>
      </c>
      <c r="K14" s="218">
        <v>0</v>
      </c>
    </row>
    <row r="15" spans="1:11" ht="14.5">
      <c r="A15" s="1">
        <v>7</v>
      </c>
      <c r="B15" s="2" t="s">
        <v>74</v>
      </c>
      <c r="C15" s="217">
        <v>12</v>
      </c>
      <c r="D15" s="217">
        <v>0</v>
      </c>
      <c r="E15" s="217">
        <v>0</v>
      </c>
      <c r="F15" s="217">
        <v>0</v>
      </c>
      <c r="G15" s="217">
        <v>0</v>
      </c>
      <c r="H15" s="217">
        <v>0</v>
      </c>
      <c r="I15" s="217">
        <v>3</v>
      </c>
      <c r="J15" s="217">
        <v>0</v>
      </c>
      <c r="K15" s="217">
        <v>0</v>
      </c>
    </row>
    <row r="16" spans="1:11" ht="14.5">
      <c r="A16" s="3">
        <v>8</v>
      </c>
      <c r="B16" s="4" t="s">
        <v>75</v>
      </c>
      <c r="C16" s="218">
        <v>147</v>
      </c>
      <c r="D16" s="218">
        <v>0</v>
      </c>
      <c r="E16" s="218">
        <v>5</v>
      </c>
      <c r="F16" s="218">
        <v>0</v>
      </c>
      <c r="G16" s="218">
        <v>3</v>
      </c>
      <c r="H16" s="218">
        <v>0</v>
      </c>
      <c r="I16" s="218">
        <v>0</v>
      </c>
      <c r="J16" s="218">
        <v>0</v>
      </c>
      <c r="K16" s="218">
        <v>4</v>
      </c>
    </row>
    <row r="17" spans="1:11" ht="14.5">
      <c r="A17" s="1">
        <v>9</v>
      </c>
      <c r="B17" s="2" t="s">
        <v>76</v>
      </c>
      <c r="C17" s="217">
        <f>330+25+37</f>
        <v>392</v>
      </c>
      <c r="D17" s="217">
        <v>0</v>
      </c>
      <c r="E17" s="217">
        <v>0</v>
      </c>
      <c r="F17" s="217">
        <v>0</v>
      </c>
      <c r="G17" s="217">
        <v>0</v>
      </c>
      <c r="H17" s="217">
        <v>0</v>
      </c>
      <c r="I17" s="217">
        <v>3</v>
      </c>
      <c r="J17" s="217">
        <v>0</v>
      </c>
      <c r="K17" s="217">
        <f>2+1+3</f>
        <v>6</v>
      </c>
    </row>
    <row r="18" spans="1:11" ht="14.5">
      <c r="A18" s="3">
        <v>10</v>
      </c>
      <c r="B18" s="4" t="s">
        <v>77</v>
      </c>
      <c r="C18" s="218">
        <f>272+38+35</f>
        <v>345</v>
      </c>
      <c r="D18" s="218">
        <v>9</v>
      </c>
      <c r="E18" s="218">
        <v>0</v>
      </c>
      <c r="F18" s="218">
        <v>0</v>
      </c>
      <c r="G18" s="218">
        <v>23</v>
      </c>
      <c r="H18" s="218">
        <v>0</v>
      </c>
      <c r="I18" s="218">
        <v>2</v>
      </c>
      <c r="J18" s="218">
        <v>11</v>
      </c>
      <c r="K18" s="218">
        <v>15</v>
      </c>
    </row>
    <row r="19" spans="1:11" ht="14.5">
      <c r="A19" s="1">
        <v>11</v>
      </c>
      <c r="B19" s="2" t="s">
        <v>78</v>
      </c>
      <c r="C19" s="217">
        <f>254+35+39</f>
        <v>328</v>
      </c>
      <c r="D19" s="217">
        <v>9</v>
      </c>
      <c r="E19" s="217">
        <v>4</v>
      </c>
      <c r="F19" s="217">
        <v>0</v>
      </c>
      <c r="G19" s="217">
        <v>15</v>
      </c>
      <c r="H19" s="217">
        <v>0</v>
      </c>
      <c r="I19" s="217">
        <v>2</v>
      </c>
      <c r="J19" s="217">
        <v>0</v>
      </c>
      <c r="K19" s="217">
        <v>11</v>
      </c>
    </row>
    <row r="20" spans="1:11" ht="14.5">
      <c r="A20" s="3">
        <v>12</v>
      </c>
      <c r="B20" s="4" t="s">
        <v>79</v>
      </c>
      <c r="C20" s="218">
        <f>36+13+5</f>
        <v>54</v>
      </c>
      <c r="D20" s="218">
        <f>2+1</f>
        <v>3</v>
      </c>
      <c r="E20" s="218">
        <v>0</v>
      </c>
      <c r="F20" s="218">
        <v>0</v>
      </c>
      <c r="G20" s="218">
        <f>2+3</f>
        <v>5</v>
      </c>
      <c r="H20" s="218">
        <v>2</v>
      </c>
      <c r="I20" s="218">
        <f>22+3+2</f>
        <v>27</v>
      </c>
      <c r="J20" s="218">
        <v>0</v>
      </c>
      <c r="K20" s="218">
        <f>5+2</f>
        <v>7</v>
      </c>
    </row>
    <row r="21" spans="1:11" ht="14.5">
      <c r="A21" s="1">
        <v>13</v>
      </c>
      <c r="B21" s="2" t="s">
        <v>80</v>
      </c>
      <c r="C21" s="217">
        <f>51+7+5</f>
        <v>63</v>
      </c>
      <c r="D21" s="217">
        <v>0</v>
      </c>
      <c r="E21" s="217">
        <v>0</v>
      </c>
      <c r="F21" s="217">
        <v>0</v>
      </c>
      <c r="G21" s="217">
        <v>1</v>
      </c>
      <c r="H21" s="217">
        <v>0</v>
      </c>
      <c r="I21" s="217">
        <v>1</v>
      </c>
      <c r="J21" s="217">
        <v>0</v>
      </c>
      <c r="K21" s="217">
        <v>0</v>
      </c>
    </row>
    <row r="22" spans="1:11" ht="14.5">
      <c r="A22" s="3">
        <v>14</v>
      </c>
      <c r="B22" s="4" t="s">
        <v>81</v>
      </c>
      <c r="C22" s="218">
        <f>39+4+4</f>
        <v>47</v>
      </c>
      <c r="D22" s="218">
        <v>1</v>
      </c>
      <c r="E22" s="218">
        <v>1</v>
      </c>
      <c r="F22" s="218">
        <v>0</v>
      </c>
      <c r="G22" s="218">
        <v>0</v>
      </c>
      <c r="H22" s="218">
        <v>0</v>
      </c>
      <c r="I22" s="218">
        <v>3</v>
      </c>
      <c r="J22" s="218">
        <v>0</v>
      </c>
      <c r="K22" s="218">
        <v>17</v>
      </c>
    </row>
    <row r="23" spans="1:11" ht="14.5">
      <c r="A23" s="1">
        <v>15</v>
      </c>
      <c r="B23" s="2" t="s">
        <v>82</v>
      </c>
      <c r="C23" s="217">
        <f>33+5+4</f>
        <v>42</v>
      </c>
      <c r="D23" s="217">
        <v>0</v>
      </c>
      <c r="E23" s="217">
        <v>1</v>
      </c>
      <c r="F23" s="217">
        <v>0</v>
      </c>
      <c r="G23" s="217">
        <v>1</v>
      </c>
      <c r="H23" s="217">
        <v>0</v>
      </c>
      <c r="I23" s="217">
        <v>0</v>
      </c>
      <c r="J23" s="217">
        <v>0</v>
      </c>
      <c r="K23" s="217">
        <v>0</v>
      </c>
    </row>
    <row r="24" spans="1:11" ht="14.5">
      <c r="A24" s="3">
        <v>16</v>
      </c>
      <c r="B24" s="4" t="s">
        <v>83</v>
      </c>
      <c r="C24" s="218">
        <v>11</v>
      </c>
      <c r="D24" s="218">
        <v>0</v>
      </c>
      <c r="E24" s="218">
        <v>0</v>
      </c>
      <c r="F24" s="218">
        <v>0</v>
      </c>
      <c r="G24" s="218">
        <v>1</v>
      </c>
      <c r="H24" s="218">
        <v>0</v>
      </c>
      <c r="I24" s="218">
        <v>0</v>
      </c>
      <c r="J24" s="218">
        <v>0</v>
      </c>
      <c r="K24" s="218">
        <v>0</v>
      </c>
    </row>
    <row r="25" spans="1:11" ht="14.5">
      <c r="A25" s="1">
        <v>17</v>
      </c>
      <c r="B25" s="2" t="s">
        <v>84</v>
      </c>
      <c r="C25" s="217">
        <f>8+1</f>
        <v>9</v>
      </c>
      <c r="D25" s="217">
        <v>0</v>
      </c>
      <c r="E25" s="217">
        <v>0</v>
      </c>
      <c r="F25" s="217">
        <v>0</v>
      </c>
      <c r="G25" s="217">
        <v>0</v>
      </c>
      <c r="H25" s="217">
        <v>0</v>
      </c>
      <c r="I25" s="217">
        <v>0</v>
      </c>
      <c r="J25" s="217">
        <v>0</v>
      </c>
      <c r="K25" s="217">
        <v>0</v>
      </c>
    </row>
    <row r="26" spans="1:11" ht="14.5">
      <c r="A26" s="3">
        <v>18</v>
      </c>
      <c r="B26" s="4" t="s">
        <v>85</v>
      </c>
      <c r="C26" s="218">
        <v>33</v>
      </c>
      <c r="D26" s="218">
        <v>0</v>
      </c>
      <c r="E26" s="218">
        <v>0</v>
      </c>
      <c r="F26" s="218">
        <v>0</v>
      </c>
      <c r="G26" s="218">
        <v>1</v>
      </c>
      <c r="H26" s="218">
        <v>0</v>
      </c>
      <c r="I26" s="218">
        <v>0</v>
      </c>
      <c r="J26" s="218">
        <v>0</v>
      </c>
      <c r="K26" s="218">
        <f>7+1</f>
        <v>8</v>
      </c>
    </row>
    <row r="27" spans="1:11" ht="14.5">
      <c r="A27" s="1">
        <v>19</v>
      </c>
      <c r="B27" s="2" t="s">
        <v>86</v>
      </c>
      <c r="C27" s="217">
        <f>53+6+6</f>
        <v>65</v>
      </c>
      <c r="D27" s="217">
        <v>0</v>
      </c>
      <c r="E27" s="217">
        <v>0</v>
      </c>
      <c r="F27" s="217">
        <v>0</v>
      </c>
      <c r="G27" s="217">
        <v>1</v>
      </c>
      <c r="H27" s="217">
        <v>0</v>
      </c>
      <c r="I27" s="217">
        <v>0</v>
      </c>
      <c r="J27" s="217">
        <v>0</v>
      </c>
      <c r="K27" s="217">
        <v>14</v>
      </c>
    </row>
    <row r="28" spans="1:11" ht="14.5">
      <c r="A28" s="3">
        <v>20</v>
      </c>
      <c r="B28" s="4" t="s">
        <v>87</v>
      </c>
      <c r="C28" s="218">
        <f>92+22+20</f>
        <v>134</v>
      </c>
      <c r="D28" s="218">
        <v>0</v>
      </c>
      <c r="E28" s="218">
        <v>0</v>
      </c>
      <c r="F28" s="218">
        <v>0</v>
      </c>
      <c r="G28" s="218">
        <v>1</v>
      </c>
      <c r="H28" s="218">
        <v>0</v>
      </c>
      <c r="I28" s="218">
        <v>0</v>
      </c>
      <c r="J28" s="218">
        <v>0</v>
      </c>
      <c r="K28" s="218">
        <f>1+1</f>
        <v>2</v>
      </c>
    </row>
    <row r="29" spans="1:11" ht="14.5">
      <c r="A29" s="1">
        <v>21</v>
      </c>
      <c r="B29" s="2" t="s">
        <v>88</v>
      </c>
      <c r="C29" s="217">
        <v>16</v>
      </c>
      <c r="D29" s="217">
        <v>0</v>
      </c>
      <c r="E29" s="217">
        <v>0</v>
      </c>
      <c r="F29" s="217">
        <v>0</v>
      </c>
      <c r="G29" s="217">
        <v>1</v>
      </c>
      <c r="H29" s="217">
        <v>0</v>
      </c>
      <c r="I29" s="217">
        <v>0</v>
      </c>
      <c r="J29" s="217">
        <v>0</v>
      </c>
      <c r="K29" s="217">
        <v>0</v>
      </c>
    </row>
    <row r="30" spans="1:11" ht="14.5">
      <c r="A30" s="3">
        <v>22</v>
      </c>
      <c r="B30" s="4" t="s">
        <v>89</v>
      </c>
      <c r="C30" s="218">
        <v>90</v>
      </c>
      <c r="D30" s="218">
        <v>0</v>
      </c>
      <c r="E30" s="218">
        <v>1</v>
      </c>
      <c r="F30" s="218">
        <v>0</v>
      </c>
      <c r="G30" s="218">
        <v>0</v>
      </c>
      <c r="H30" s="218">
        <v>0</v>
      </c>
      <c r="I30" s="218">
        <v>0</v>
      </c>
      <c r="J30" s="218">
        <v>0</v>
      </c>
      <c r="K30" s="218">
        <v>0</v>
      </c>
    </row>
    <row r="31" spans="1:11" ht="14.5">
      <c r="A31" s="1">
        <v>23</v>
      </c>
      <c r="B31" s="2" t="s">
        <v>90</v>
      </c>
      <c r="C31" s="217">
        <f>19+5+4</f>
        <v>28</v>
      </c>
      <c r="D31" s="217">
        <v>1</v>
      </c>
      <c r="E31" s="217">
        <v>0</v>
      </c>
      <c r="F31" s="217">
        <v>0</v>
      </c>
      <c r="G31" s="217">
        <v>49</v>
      </c>
      <c r="H31" s="217">
        <v>0</v>
      </c>
      <c r="I31" s="217">
        <v>1</v>
      </c>
      <c r="J31" s="217">
        <v>0</v>
      </c>
      <c r="K31" s="217">
        <v>4</v>
      </c>
    </row>
    <row r="32" spans="1:11" ht="14.5">
      <c r="A32" s="3">
        <v>24</v>
      </c>
      <c r="B32" s="4" t="s">
        <v>91</v>
      </c>
      <c r="C32" s="218">
        <v>57</v>
      </c>
      <c r="D32" s="218">
        <v>0</v>
      </c>
      <c r="E32" s="218">
        <v>0</v>
      </c>
      <c r="F32" s="218">
        <v>0</v>
      </c>
      <c r="G32" s="218">
        <v>0</v>
      </c>
      <c r="H32" s="218">
        <v>0</v>
      </c>
      <c r="I32" s="218">
        <v>0</v>
      </c>
      <c r="J32" s="218">
        <v>0</v>
      </c>
      <c r="K32" s="218">
        <v>0</v>
      </c>
    </row>
    <row r="33" spans="1:11" ht="14.5">
      <c r="A33" s="1">
        <v>25</v>
      </c>
      <c r="B33" s="2" t="s">
        <v>92</v>
      </c>
      <c r="C33" s="217">
        <f>5+4</f>
        <v>9</v>
      </c>
      <c r="D33" s="217">
        <v>0</v>
      </c>
      <c r="E33" s="217">
        <v>0</v>
      </c>
      <c r="F33" s="217">
        <v>0</v>
      </c>
      <c r="G33" s="217">
        <v>0</v>
      </c>
      <c r="H33" s="217">
        <v>0</v>
      </c>
      <c r="I33" s="217">
        <v>0</v>
      </c>
      <c r="J33" s="217">
        <v>0</v>
      </c>
      <c r="K33" s="217">
        <v>0</v>
      </c>
    </row>
    <row r="34" spans="1:11" ht="14.5">
      <c r="A34" s="3">
        <v>26</v>
      </c>
      <c r="B34" s="4" t="s">
        <v>93</v>
      </c>
      <c r="C34" s="218">
        <v>47</v>
      </c>
      <c r="D34" s="218">
        <v>0</v>
      </c>
      <c r="E34" s="218">
        <v>0</v>
      </c>
      <c r="F34" s="218">
        <v>0</v>
      </c>
      <c r="G34" s="218">
        <v>1</v>
      </c>
      <c r="H34" s="218">
        <v>0</v>
      </c>
      <c r="I34" s="218">
        <v>0</v>
      </c>
      <c r="J34" s="218">
        <v>0</v>
      </c>
      <c r="K34" s="218">
        <v>2</v>
      </c>
    </row>
    <row r="35" spans="1:11" ht="14.5">
      <c r="A35" s="1">
        <v>27</v>
      </c>
      <c r="B35" s="234" t="s">
        <v>94</v>
      </c>
      <c r="C35" s="217">
        <v>57</v>
      </c>
      <c r="D35" s="217">
        <v>0</v>
      </c>
      <c r="E35" s="217">
        <v>0</v>
      </c>
      <c r="F35" s="217">
        <v>0</v>
      </c>
      <c r="G35" s="217">
        <v>0</v>
      </c>
      <c r="H35" s="217">
        <v>0</v>
      </c>
      <c r="I35" s="217">
        <v>0</v>
      </c>
      <c r="J35" s="217">
        <v>0</v>
      </c>
      <c r="K35" s="217">
        <v>0</v>
      </c>
    </row>
    <row r="36" spans="1:11" ht="14.5">
      <c r="A36" s="3">
        <v>28</v>
      </c>
      <c r="B36" s="234" t="s">
        <v>95</v>
      </c>
      <c r="C36" s="218">
        <f>785+41+29</f>
        <v>855</v>
      </c>
      <c r="D36" s="218">
        <v>0</v>
      </c>
      <c r="E36" s="218">
        <v>0</v>
      </c>
      <c r="F36" s="218">
        <v>0</v>
      </c>
      <c r="G36" s="218">
        <v>0</v>
      </c>
      <c r="H36" s="218">
        <v>0</v>
      </c>
      <c r="I36" s="218">
        <v>0</v>
      </c>
      <c r="J36" s="218">
        <v>0</v>
      </c>
      <c r="K36" s="218">
        <v>6</v>
      </c>
    </row>
    <row r="37" spans="1:11" ht="14.5">
      <c r="A37" s="1">
        <v>29</v>
      </c>
      <c r="B37" s="2" t="s">
        <v>96</v>
      </c>
      <c r="C37" s="217">
        <f>61+9+20</f>
        <v>90</v>
      </c>
      <c r="D37" s="217">
        <v>1</v>
      </c>
      <c r="E37" s="217">
        <v>0</v>
      </c>
      <c r="F37" s="217">
        <v>0</v>
      </c>
      <c r="G37" s="217">
        <v>0</v>
      </c>
      <c r="H37" s="217">
        <v>0</v>
      </c>
      <c r="I37" s="217">
        <v>1</v>
      </c>
      <c r="J37" s="217">
        <v>0</v>
      </c>
      <c r="K37" s="217">
        <v>6</v>
      </c>
    </row>
    <row r="38" spans="1:11" ht="14.5">
      <c r="A38" s="3">
        <v>30</v>
      </c>
      <c r="B38" s="4" t="s">
        <v>97</v>
      </c>
      <c r="C38" s="218">
        <f>52+5</f>
        <v>57</v>
      </c>
      <c r="D38" s="218">
        <v>2</v>
      </c>
      <c r="E38" s="218">
        <v>0</v>
      </c>
      <c r="F38" s="218">
        <v>0</v>
      </c>
      <c r="G38" s="218">
        <v>5</v>
      </c>
      <c r="H38" s="218">
        <v>0</v>
      </c>
      <c r="I38" s="218">
        <v>0</v>
      </c>
      <c r="J38" s="218">
        <v>0</v>
      </c>
      <c r="K38" s="218">
        <v>0</v>
      </c>
    </row>
    <row r="39" spans="1:11" ht="14.5">
      <c r="A39" s="1">
        <v>31</v>
      </c>
      <c r="B39" s="2" t="s">
        <v>98</v>
      </c>
      <c r="C39" s="217">
        <v>57</v>
      </c>
      <c r="D39" s="217">
        <v>0</v>
      </c>
      <c r="E39" s="217">
        <v>0</v>
      </c>
      <c r="F39" s="217">
        <v>0</v>
      </c>
      <c r="G39" s="217">
        <v>4</v>
      </c>
      <c r="H39" s="217">
        <v>0</v>
      </c>
      <c r="I39" s="217">
        <v>2</v>
      </c>
      <c r="J39" s="217">
        <v>0</v>
      </c>
      <c r="K39" s="217">
        <v>0</v>
      </c>
    </row>
    <row r="40" spans="1:11" ht="14.5">
      <c r="A40" s="3">
        <v>32</v>
      </c>
      <c r="B40" s="4" t="s">
        <v>99</v>
      </c>
      <c r="C40" s="218">
        <v>33</v>
      </c>
      <c r="D40" s="218">
        <v>0</v>
      </c>
      <c r="E40" s="218">
        <v>0</v>
      </c>
      <c r="F40" s="218">
        <v>0</v>
      </c>
      <c r="G40" s="218">
        <v>3</v>
      </c>
      <c r="H40" s="218">
        <v>0</v>
      </c>
      <c r="I40" s="218">
        <v>0</v>
      </c>
      <c r="J40" s="218">
        <v>0</v>
      </c>
      <c r="K40" s="218">
        <v>46</v>
      </c>
    </row>
    <row r="41" spans="1:11" ht="14.5">
      <c r="A41" s="1">
        <v>33</v>
      </c>
      <c r="B41" s="2" t="s">
        <v>100</v>
      </c>
      <c r="C41" s="217">
        <f>44+14</f>
        <v>58</v>
      </c>
      <c r="D41" s="217">
        <v>3</v>
      </c>
      <c r="E41" s="217">
        <v>0</v>
      </c>
      <c r="F41" s="217">
        <v>0</v>
      </c>
      <c r="G41" s="217">
        <v>0</v>
      </c>
      <c r="H41" s="217">
        <v>0</v>
      </c>
      <c r="I41" s="217">
        <v>1</v>
      </c>
      <c r="J41" s="217">
        <v>0</v>
      </c>
      <c r="K41" s="217">
        <v>20</v>
      </c>
    </row>
    <row r="42" spans="1:11" ht="14.5">
      <c r="A42" s="3">
        <v>34</v>
      </c>
      <c r="B42" s="4" t="s">
        <v>101</v>
      </c>
      <c r="C42" s="218">
        <f>219+29+20</f>
        <v>268</v>
      </c>
      <c r="D42" s="218">
        <v>1</v>
      </c>
      <c r="E42" s="218">
        <v>0</v>
      </c>
      <c r="F42" s="218">
        <v>0</v>
      </c>
      <c r="G42" s="218">
        <v>0</v>
      </c>
      <c r="H42" s="218">
        <v>0</v>
      </c>
      <c r="I42" s="218">
        <v>0</v>
      </c>
      <c r="J42" s="218">
        <v>0</v>
      </c>
      <c r="K42" s="218">
        <v>6</v>
      </c>
    </row>
    <row r="43" spans="1:11" ht="14.5" hidden="1">
      <c r="A43" s="1">
        <v>35</v>
      </c>
      <c r="B43" s="2" t="s">
        <v>102</v>
      </c>
      <c r="C43" s="217">
        <v>0</v>
      </c>
      <c r="D43" s="217">
        <v>0</v>
      </c>
      <c r="E43" s="217">
        <v>0</v>
      </c>
      <c r="F43" s="217">
        <v>0</v>
      </c>
      <c r="G43" s="217">
        <v>0</v>
      </c>
      <c r="H43" s="217">
        <v>0</v>
      </c>
      <c r="I43" s="217">
        <v>0</v>
      </c>
      <c r="J43" s="217">
        <v>0</v>
      </c>
      <c r="K43" s="217">
        <v>0</v>
      </c>
    </row>
    <row r="44" spans="1:11" ht="14.5">
      <c r="A44" s="268" t="s">
        <v>103</v>
      </c>
      <c r="B44" s="269"/>
      <c r="C44" s="214">
        <f t="shared" ref="C44:K44" si="0">SUM(C9:C43)</f>
        <v>3791</v>
      </c>
      <c r="D44" s="214">
        <f t="shared" si="0"/>
        <v>30</v>
      </c>
      <c r="E44" s="214">
        <f t="shared" si="0"/>
        <v>12</v>
      </c>
      <c r="F44" s="214">
        <f t="shared" si="0"/>
        <v>0</v>
      </c>
      <c r="G44" s="214">
        <f t="shared" si="0"/>
        <v>122</v>
      </c>
      <c r="H44" s="214">
        <f t="shared" si="0"/>
        <v>2</v>
      </c>
      <c r="I44" s="214">
        <f t="shared" si="0"/>
        <v>465</v>
      </c>
      <c r="J44" s="214">
        <f t="shared" si="0"/>
        <v>11</v>
      </c>
      <c r="K44" s="214">
        <f t="shared" si="0"/>
        <v>179</v>
      </c>
    </row>
    <row r="45" spans="1:11">
      <c r="A45" t="s">
        <v>105</v>
      </c>
    </row>
  </sheetData>
  <mergeCells count="4">
    <mergeCell ref="A7:A8"/>
    <mergeCell ref="B7:B8"/>
    <mergeCell ref="C7:K7"/>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N14"/>
  <sheetViews>
    <sheetView showGridLines="0" zoomScale="110" workbookViewId="0">
      <pane xSplit="2" topLeftCell="L1" activePane="topRight" state="frozen"/>
      <selection pane="topRight" activeCell="A3" sqref="A3"/>
    </sheetView>
  </sheetViews>
  <sheetFormatPr defaultColWidth="8.83203125" defaultRowHeight="15" customHeight="1"/>
  <cols>
    <col min="1" max="1" width="8.75" customWidth="1"/>
    <col min="2" max="2" width="29.83203125" customWidth="1"/>
    <col min="3" max="11" width="13.75" customWidth="1"/>
    <col min="12" max="13" width="11.1640625" customWidth="1"/>
    <col min="14" max="14" width="11.1640625" hidden="1" customWidth="1"/>
    <col min="15" max="15" width="8.83203125" bestFit="1" customWidth="1"/>
  </cols>
  <sheetData>
    <row r="1" spans="1:14" ht="14">
      <c r="A1" s="12" t="s">
        <v>118</v>
      </c>
      <c r="B1" s="7"/>
      <c r="C1" s="8"/>
      <c r="D1" s="8"/>
      <c r="E1" s="9"/>
      <c r="F1" s="75"/>
      <c r="G1" s="75"/>
      <c r="H1" s="9"/>
      <c r="I1" s="9"/>
      <c r="J1" s="9"/>
      <c r="K1" s="9"/>
      <c r="L1" s="9" t="s">
        <v>51</v>
      </c>
      <c r="M1" s="75" t="s">
        <v>52</v>
      </c>
      <c r="N1" s="75"/>
    </row>
    <row r="2" spans="1:14" ht="4.5" customHeight="1">
      <c r="A2" s="58"/>
      <c r="B2" s="58"/>
      <c r="C2" s="59"/>
      <c r="D2" s="60"/>
      <c r="E2" s="60"/>
      <c r="F2" s="60"/>
      <c r="G2" s="60"/>
      <c r="H2" s="60"/>
      <c r="I2" s="60"/>
      <c r="J2" s="60"/>
      <c r="K2" s="60"/>
      <c r="L2" s="60"/>
      <c r="M2" s="60"/>
      <c r="N2" s="60"/>
    </row>
    <row r="3" spans="1:14" ht="14">
      <c r="A3" s="7"/>
      <c r="B3" s="7"/>
      <c r="C3" s="7"/>
      <c r="D3" s="7"/>
      <c r="E3" s="7"/>
      <c r="F3" s="7"/>
      <c r="G3" s="7"/>
      <c r="H3" s="7"/>
      <c r="I3" s="7"/>
      <c r="J3" s="7"/>
      <c r="K3" s="7"/>
      <c r="L3" s="7"/>
      <c r="M3" s="7"/>
      <c r="N3" s="7"/>
    </row>
    <row r="4" spans="1:14" ht="23">
      <c r="A4" s="11" t="s">
        <v>13</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ht="14">
      <c r="A6" s="7" t="s">
        <v>53</v>
      </c>
      <c r="B6" s="7"/>
      <c r="C6" s="7"/>
      <c r="D6" s="7"/>
      <c r="E6" s="7"/>
      <c r="F6" s="7"/>
      <c r="G6" s="7"/>
      <c r="H6" s="7"/>
      <c r="I6" s="7"/>
      <c r="J6" s="7"/>
      <c r="K6" s="7"/>
      <c r="L6" s="7"/>
      <c r="M6" s="7"/>
      <c r="N6" s="7"/>
    </row>
    <row r="7" spans="1:14" ht="14.15" customHeight="1">
      <c r="A7" s="280" t="s">
        <v>119</v>
      </c>
      <c r="B7" s="281"/>
      <c r="C7" s="278" t="s">
        <v>120</v>
      </c>
      <c r="D7" s="278" t="s">
        <v>121</v>
      </c>
      <c r="E7" s="278" t="s">
        <v>122</v>
      </c>
      <c r="F7" s="274" t="s">
        <v>123</v>
      </c>
      <c r="G7" s="274" t="s">
        <v>124</v>
      </c>
      <c r="H7" s="274" t="s">
        <v>125</v>
      </c>
      <c r="I7" s="274" t="s">
        <v>126</v>
      </c>
      <c r="J7" s="274" t="s">
        <v>127</v>
      </c>
      <c r="K7" s="274" t="s">
        <v>128</v>
      </c>
      <c r="L7" s="274" t="s">
        <v>129</v>
      </c>
      <c r="M7" s="274" t="s">
        <v>130</v>
      </c>
      <c r="N7" s="274" t="s">
        <v>131</v>
      </c>
    </row>
    <row r="8" spans="1:14" ht="14.15" customHeight="1">
      <c r="A8" s="282"/>
      <c r="B8" s="283"/>
      <c r="C8" s="279"/>
      <c r="D8" s="279"/>
      <c r="E8" s="279"/>
      <c r="F8" s="275"/>
      <c r="G8" s="275"/>
      <c r="H8" s="275"/>
      <c r="I8" s="275"/>
      <c r="J8" s="275"/>
      <c r="K8" s="275"/>
      <c r="L8" s="275"/>
      <c r="M8" s="275"/>
      <c r="N8" s="275"/>
    </row>
    <row r="9" spans="1:14" ht="14.5">
      <c r="A9" s="284" t="s">
        <v>132</v>
      </c>
      <c r="B9" s="285"/>
      <c r="C9" s="17"/>
      <c r="D9" s="17"/>
      <c r="E9" s="17"/>
      <c r="F9" s="17"/>
      <c r="G9" s="17"/>
      <c r="H9" s="17"/>
      <c r="I9" s="17"/>
      <c r="J9" s="17"/>
      <c r="K9" s="17"/>
      <c r="L9" s="17"/>
      <c r="M9" s="17"/>
      <c r="N9" s="17"/>
    </row>
    <row r="10" spans="1:14" ht="14.5">
      <c r="A10" s="276" t="s">
        <v>133</v>
      </c>
      <c r="B10" s="277"/>
      <c r="C10" s="18">
        <v>99</v>
      </c>
      <c r="D10" s="18">
        <v>243</v>
      </c>
      <c r="E10" s="18">
        <v>358</v>
      </c>
      <c r="F10" s="18">
        <v>442</v>
      </c>
      <c r="G10" s="18">
        <v>645</v>
      </c>
      <c r="H10" s="219">
        <v>908</v>
      </c>
      <c r="I10" s="219">
        <v>1848</v>
      </c>
      <c r="J10" s="219">
        <v>2428</v>
      </c>
      <c r="K10" s="18">
        <v>3006</v>
      </c>
      <c r="L10" s="18">
        <f>3006+253</f>
        <v>3259</v>
      </c>
      <c r="M10" s="18">
        <f>L10+251-15</f>
        <v>3495</v>
      </c>
      <c r="N10" s="18"/>
    </row>
    <row r="11" spans="1:14" ht="14.5">
      <c r="A11" s="286" t="s">
        <v>134</v>
      </c>
      <c r="B11" s="287"/>
      <c r="C11" s="17">
        <v>7</v>
      </c>
      <c r="D11" s="17">
        <v>19</v>
      </c>
      <c r="E11" s="17">
        <v>85</v>
      </c>
      <c r="F11" s="17">
        <v>101</v>
      </c>
      <c r="G11" s="17">
        <v>110</v>
      </c>
      <c r="H11" s="220">
        <v>127</v>
      </c>
      <c r="I11" s="220">
        <v>158</v>
      </c>
      <c r="J11" s="220">
        <v>175</v>
      </c>
      <c r="K11" s="17">
        <v>194</v>
      </c>
      <c r="L11" s="17">
        <f>194+16</f>
        <v>210</v>
      </c>
      <c r="M11" s="17">
        <f>L11+10-4</f>
        <v>216</v>
      </c>
      <c r="N11" s="17"/>
    </row>
    <row r="12" spans="1:14" ht="14.5">
      <c r="A12" s="276" t="s">
        <v>135</v>
      </c>
      <c r="B12" s="277"/>
      <c r="C12" s="18">
        <v>17</v>
      </c>
      <c r="D12" s="18">
        <v>64</v>
      </c>
      <c r="E12" s="18">
        <v>145</v>
      </c>
      <c r="F12" s="18">
        <v>169</v>
      </c>
      <c r="G12" s="18">
        <v>231</v>
      </c>
      <c r="H12" s="219">
        <v>309</v>
      </c>
      <c r="I12" s="219">
        <v>414</v>
      </c>
      <c r="J12" s="219">
        <v>556</v>
      </c>
      <c r="K12" s="18">
        <v>710</v>
      </c>
      <c r="L12" s="18">
        <f>710+100</f>
        <v>810</v>
      </c>
      <c r="M12" s="18">
        <f>L12+101-10</f>
        <v>901</v>
      </c>
      <c r="N12" s="18"/>
    </row>
    <row r="13" spans="1:14" ht="14">
      <c r="A13" t="s">
        <v>136</v>
      </c>
    </row>
    <row r="14" spans="1:14" ht="15" customHeight="1">
      <c r="A14" t="s">
        <v>105</v>
      </c>
      <c r="I14" s="231"/>
    </row>
  </sheetData>
  <mergeCells count="17">
    <mergeCell ref="F7:F8"/>
    <mergeCell ref="G7:G8"/>
    <mergeCell ref="H7:H8"/>
    <mergeCell ref="J7:J8"/>
    <mergeCell ref="A12:B12"/>
    <mergeCell ref="C7:C8"/>
    <mergeCell ref="D7:D8"/>
    <mergeCell ref="E7:E8"/>
    <mergeCell ref="A7:B8"/>
    <mergeCell ref="A9:B9"/>
    <mergeCell ref="A10:B10"/>
    <mergeCell ref="A11:B11"/>
    <mergeCell ref="K7:K8"/>
    <mergeCell ref="L7:L8"/>
    <mergeCell ref="I7:I8"/>
    <mergeCell ref="M7:M8"/>
    <mergeCell ref="N7:N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N40"/>
  <sheetViews>
    <sheetView showGridLines="0" zoomScale="86" zoomScaleNormal="84" workbookViewId="0">
      <pane xSplit="2" topLeftCell="C1" activePane="topRight" state="frozen"/>
      <selection pane="topRight" activeCell="M37" sqref="M37"/>
    </sheetView>
  </sheetViews>
  <sheetFormatPr defaultColWidth="8.83203125" defaultRowHeight="14"/>
  <cols>
    <col min="1" max="1" width="6.4140625" customWidth="1"/>
    <col min="2" max="2" width="33.1640625" customWidth="1"/>
    <col min="3" max="9" width="10.4140625" customWidth="1"/>
    <col min="10" max="10" width="11.4140625" bestFit="1" customWidth="1"/>
    <col min="11" max="11" width="13" customWidth="1"/>
    <col min="12" max="13" width="10.4140625" customWidth="1"/>
    <col min="14" max="14" width="10.4140625" hidden="1" customWidth="1"/>
  </cols>
  <sheetData>
    <row r="1" spans="1:14">
      <c r="A1" s="12" t="s">
        <v>137</v>
      </c>
      <c r="B1" s="7"/>
      <c r="C1" s="7"/>
      <c r="D1" s="8"/>
      <c r="E1" s="9"/>
      <c r="F1" s="75"/>
      <c r="G1" s="9"/>
      <c r="H1" s="9"/>
      <c r="I1" s="9"/>
      <c r="J1" s="9"/>
      <c r="K1" s="9"/>
      <c r="L1" s="9" t="s">
        <v>51</v>
      </c>
      <c r="M1" s="75" t="s">
        <v>52</v>
      </c>
      <c r="N1" s="75"/>
    </row>
    <row r="2" spans="1:14" ht="4.5" customHeight="1">
      <c r="A2" s="58"/>
      <c r="B2" s="58"/>
      <c r="C2" s="59"/>
      <c r="D2" s="60"/>
      <c r="E2" s="60"/>
      <c r="F2" s="60"/>
      <c r="G2" s="60"/>
      <c r="H2" s="60"/>
      <c r="I2" s="60"/>
      <c r="J2" s="60"/>
      <c r="K2" s="60"/>
      <c r="L2" s="60"/>
      <c r="M2" s="60"/>
      <c r="N2" s="60"/>
    </row>
    <row r="3" spans="1:14">
      <c r="A3" s="7"/>
      <c r="B3" s="7"/>
      <c r="C3" s="7"/>
      <c r="D3" s="7"/>
      <c r="E3" s="7"/>
      <c r="F3" s="7"/>
      <c r="G3" s="7"/>
      <c r="H3" s="7"/>
      <c r="I3" s="7"/>
      <c r="J3" s="7"/>
      <c r="K3" s="7"/>
      <c r="L3" s="7"/>
      <c r="M3" s="7"/>
      <c r="N3" s="7"/>
    </row>
    <row r="4" spans="1:14" ht="23">
      <c r="A4" s="11" t="s">
        <v>15</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c r="A6" s="7" t="s">
        <v>107</v>
      </c>
      <c r="B6" s="7"/>
      <c r="C6" s="7"/>
      <c r="D6" s="7"/>
      <c r="E6" s="7"/>
      <c r="F6" s="7"/>
      <c r="G6" s="7"/>
      <c r="H6" s="7"/>
      <c r="I6" s="7"/>
      <c r="J6" s="7"/>
      <c r="K6" s="7"/>
      <c r="L6" s="7"/>
      <c r="M6" s="7"/>
      <c r="N6" s="7"/>
    </row>
    <row r="7" spans="1:14" ht="15" customHeight="1">
      <c r="A7" s="288" t="s">
        <v>138</v>
      </c>
      <c r="B7" s="289"/>
      <c r="C7" s="278" t="s">
        <v>120</v>
      </c>
      <c r="D7" s="278" t="s">
        <v>121</v>
      </c>
      <c r="E7" s="278" t="s">
        <v>122</v>
      </c>
      <c r="F7" s="274" t="s">
        <v>123</v>
      </c>
      <c r="G7" s="278" t="s">
        <v>124</v>
      </c>
      <c r="H7" s="278" t="s">
        <v>125</v>
      </c>
      <c r="I7" s="278" t="s">
        <v>126</v>
      </c>
      <c r="J7" s="274" t="s">
        <v>127</v>
      </c>
      <c r="K7" s="278" t="s">
        <v>128</v>
      </c>
      <c r="L7" s="278" t="s">
        <v>129</v>
      </c>
      <c r="M7" s="278" t="s">
        <v>130</v>
      </c>
      <c r="N7" s="274" t="s">
        <v>131</v>
      </c>
    </row>
    <row r="8" spans="1:14" ht="15" customHeight="1">
      <c r="A8" s="290"/>
      <c r="B8" s="291"/>
      <c r="C8" s="279"/>
      <c r="D8" s="279"/>
      <c r="E8" s="279"/>
      <c r="F8" s="275"/>
      <c r="G8" s="279"/>
      <c r="H8" s="279"/>
      <c r="I8" s="279"/>
      <c r="J8" s="275"/>
      <c r="K8" s="279"/>
      <c r="L8" s="279"/>
      <c r="M8" s="279"/>
      <c r="N8" s="275"/>
    </row>
    <row r="9" spans="1:14" ht="14.5">
      <c r="A9" s="292" t="s">
        <v>139</v>
      </c>
      <c r="B9" s="293"/>
      <c r="C9" s="17"/>
      <c r="D9" s="17"/>
      <c r="E9" s="17"/>
      <c r="F9" s="17"/>
      <c r="G9" s="17"/>
      <c r="H9" s="17"/>
      <c r="I9" s="17"/>
      <c r="J9" s="17"/>
      <c r="K9" s="17"/>
      <c r="L9" s="17"/>
      <c r="M9" s="17"/>
      <c r="N9" s="17"/>
    </row>
    <row r="10" spans="1:14" ht="14.5">
      <c r="A10" s="276" t="s">
        <v>140</v>
      </c>
      <c r="B10" s="277"/>
      <c r="C10" s="18">
        <v>97</v>
      </c>
      <c r="D10" s="18">
        <v>168</v>
      </c>
      <c r="E10" s="18">
        <v>262</v>
      </c>
      <c r="F10" s="18">
        <v>352</v>
      </c>
      <c r="G10" s="18">
        <v>457</v>
      </c>
      <c r="H10" s="126">
        <v>548</v>
      </c>
      <c r="I10" s="126">
        <f>H10+147</f>
        <v>695</v>
      </c>
      <c r="J10" s="126">
        <f>I10+137</f>
        <v>832</v>
      </c>
      <c r="K10" s="126">
        <v>907</v>
      </c>
      <c r="L10" s="126">
        <v>1031</v>
      </c>
      <c r="M10" s="126">
        <f>L10+107</f>
        <v>1138</v>
      </c>
      <c r="N10" s="126"/>
    </row>
    <row r="11" spans="1:14" ht="14.5">
      <c r="A11" s="294" t="s">
        <v>141</v>
      </c>
      <c r="B11" s="295"/>
      <c r="C11" s="127">
        <v>563399</v>
      </c>
      <c r="D11" s="127">
        <v>1140551</v>
      </c>
      <c r="E11" s="127">
        <v>1843625</v>
      </c>
      <c r="F11" s="127">
        <v>2450273</v>
      </c>
      <c r="G11" s="127">
        <v>3105903</v>
      </c>
      <c r="H11" s="127">
        <v>3624213</v>
      </c>
      <c r="I11" s="127">
        <f>H11+529606</f>
        <v>4153819</v>
      </c>
      <c r="J11" s="127">
        <f>I11+504423</f>
        <v>4658242</v>
      </c>
      <c r="K11" s="127">
        <v>5164055</v>
      </c>
      <c r="L11" s="127">
        <v>5723399</v>
      </c>
      <c r="M11" s="127">
        <f>L11+585456</f>
        <v>6308855</v>
      </c>
      <c r="N11" s="17"/>
    </row>
    <row r="12" spans="1:14" ht="14.5">
      <c r="A12" s="296" t="s">
        <v>142</v>
      </c>
      <c r="B12" s="297"/>
      <c r="C12" s="230">
        <v>1723298</v>
      </c>
      <c r="D12" s="230">
        <v>3373660</v>
      </c>
      <c r="E12" s="230">
        <v>5499848</v>
      </c>
      <c r="F12" s="230">
        <v>7100342</v>
      </c>
      <c r="G12" s="230">
        <v>9002886</v>
      </c>
      <c r="H12" s="126">
        <v>10653133</v>
      </c>
      <c r="I12" s="126">
        <f>H12+1664210</f>
        <v>12317343</v>
      </c>
      <c r="J12" s="126">
        <f>I12+1583421</f>
        <v>13900764</v>
      </c>
      <c r="K12" s="126">
        <v>15497371</v>
      </c>
      <c r="L12" s="126">
        <v>17342220</v>
      </c>
      <c r="M12" s="126">
        <f>L12+1923615</f>
        <v>19265835</v>
      </c>
      <c r="N12" s="126"/>
    </row>
    <row r="13" spans="1:14" ht="14.5">
      <c r="A13" s="298"/>
      <c r="B13" s="299"/>
      <c r="C13" s="17"/>
      <c r="D13" s="17"/>
      <c r="E13" s="17"/>
      <c r="F13" s="17"/>
      <c r="G13" s="17"/>
      <c r="H13" s="17"/>
      <c r="I13" s="17"/>
      <c r="J13" s="17"/>
      <c r="K13" s="17"/>
      <c r="L13" s="17"/>
      <c r="M13" s="17"/>
      <c r="N13" s="17"/>
    </row>
    <row r="14" spans="1:14" ht="14.5">
      <c r="A14" s="302" t="s">
        <v>143</v>
      </c>
      <c r="B14" s="303"/>
      <c r="C14" s="18"/>
      <c r="D14" s="18"/>
      <c r="E14" s="18"/>
      <c r="F14" s="18"/>
      <c r="G14" s="126"/>
      <c r="H14" s="126"/>
      <c r="I14" s="126"/>
      <c r="J14" s="126"/>
      <c r="K14" s="126"/>
      <c r="L14" s="126"/>
      <c r="M14" s="126"/>
      <c r="N14" s="126"/>
    </row>
    <row r="15" spans="1:14" ht="14.5">
      <c r="A15" s="286" t="s">
        <v>144</v>
      </c>
      <c r="B15" s="287"/>
      <c r="C15" s="17"/>
      <c r="D15" s="17"/>
      <c r="E15" s="17"/>
      <c r="F15" s="17"/>
      <c r="G15" s="17"/>
      <c r="H15" s="17"/>
      <c r="I15" s="17"/>
      <c r="J15" s="17"/>
      <c r="K15" s="17"/>
      <c r="L15" s="17"/>
      <c r="M15" s="17"/>
      <c r="N15" s="17"/>
    </row>
    <row r="16" spans="1:14" ht="14.5">
      <c r="A16" s="296" t="s">
        <v>140</v>
      </c>
      <c r="B16" s="297"/>
      <c r="C16" s="18">
        <v>39</v>
      </c>
      <c r="D16" s="18">
        <v>75</v>
      </c>
      <c r="E16" s="18">
        <v>132</v>
      </c>
      <c r="F16" s="18">
        <v>169</v>
      </c>
      <c r="G16" s="18">
        <v>219</v>
      </c>
      <c r="H16" s="126">
        <v>274</v>
      </c>
      <c r="I16" s="126">
        <f>H16+69</f>
        <v>343</v>
      </c>
      <c r="J16" s="126">
        <f>I16+67</f>
        <v>410</v>
      </c>
      <c r="K16" s="126">
        <v>456</v>
      </c>
      <c r="L16" s="126">
        <v>538</v>
      </c>
      <c r="M16" s="126">
        <f>L16+77</f>
        <v>615</v>
      </c>
      <c r="N16" s="126"/>
    </row>
    <row r="17" spans="1:14" ht="14.5">
      <c r="A17" s="300" t="s">
        <v>145</v>
      </c>
      <c r="B17" s="301"/>
      <c r="C17" s="229">
        <v>2677545</v>
      </c>
      <c r="D17" s="229">
        <v>5747043</v>
      </c>
      <c r="E17" s="229">
        <v>8696175</v>
      </c>
      <c r="F17" s="229">
        <v>10138502</v>
      </c>
      <c r="G17" s="127">
        <v>11562862</v>
      </c>
      <c r="H17" s="127">
        <v>12810177</v>
      </c>
      <c r="I17" s="127">
        <f>H17+2212155</f>
        <v>15022332</v>
      </c>
      <c r="J17" s="127">
        <f>I17+2175724</f>
        <v>17198056</v>
      </c>
      <c r="K17" s="127">
        <v>20217639</v>
      </c>
      <c r="L17" s="127">
        <v>22862473</v>
      </c>
      <c r="M17" s="127">
        <f>L17+3653217</f>
        <v>26515690</v>
      </c>
      <c r="N17" s="17"/>
    </row>
    <row r="18" spans="1:14" ht="14.5">
      <c r="A18" s="19" t="s">
        <v>146</v>
      </c>
      <c r="B18" s="128"/>
      <c r="C18" s="18" t="s">
        <v>1</v>
      </c>
      <c r="D18" s="18" t="s">
        <v>1</v>
      </c>
      <c r="E18" s="18" t="s">
        <v>1</v>
      </c>
      <c r="F18" s="18" t="s">
        <v>1</v>
      </c>
      <c r="G18" s="18" t="s">
        <v>1</v>
      </c>
      <c r="H18" s="126"/>
      <c r="I18" s="126"/>
      <c r="J18" s="126"/>
      <c r="K18" s="126"/>
      <c r="L18" s="126"/>
      <c r="M18" s="126"/>
      <c r="N18" s="126"/>
    </row>
    <row r="19" spans="1:14" ht="14.5">
      <c r="A19" s="300" t="s">
        <v>140</v>
      </c>
      <c r="B19" s="301"/>
      <c r="C19" s="228">
        <v>50</v>
      </c>
      <c r="D19" s="228">
        <v>95</v>
      </c>
      <c r="E19" s="228">
        <v>164</v>
      </c>
      <c r="F19" s="228">
        <v>211</v>
      </c>
      <c r="G19" s="17">
        <v>274</v>
      </c>
      <c r="H19" s="17">
        <v>342</v>
      </c>
      <c r="I19" s="17">
        <f>H19+82</f>
        <v>424</v>
      </c>
      <c r="J19" s="17">
        <f>I19+85</f>
        <v>509</v>
      </c>
      <c r="K19" s="17">
        <v>564</v>
      </c>
      <c r="L19" s="17">
        <v>661</v>
      </c>
      <c r="M19" s="17">
        <f>L19+96</f>
        <v>757</v>
      </c>
      <c r="N19" s="17"/>
    </row>
    <row r="20" spans="1:14" ht="14.5">
      <c r="A20" s="296" t="s">
        <v>145</v>
      </c>
      <c r="B20" s="297"/>
      <c r="C20" s="230">
        <v>38218</v>
      </c>
      <c r="D20" s="230">
        <v>102551</v>
      </c>
      <c r="E20" s="230">
        <v>160700</v>
      </c>
      <c r="F20" s="230">
        <v>211331</v>
      </c>
      <c r="G20" s="230">
        <v>256093</v>
      </c>
      <c r="H20" s="126">
        <v>285853</v>
      </c>
      <c r="I20" s="126">
        <f>H20+28060</f>
        <v>313913</v>
      </c>
      <c r="J20" s="126">
        <v>344851</v>
      </c>
      <c r="K20" s="126">
        <v>367343</v>
      </c>
      <c r="L20" s="126">
        <v>403082</v>
      </c>
      <c r="M20" s="126">
        <f>L20+32580</f>
        <v>435662</v>
      </c>
      <c r="N20" s="126"/>
    </row>
    <row r="21" spans="1:14" ht="14.5">
      <c r="A21" s="66" t="s">
        <v>147</v>
      </c>
      <c r="B21" s="129"/>
      <c r="C21" s="228" t="s">
        <v>1</v>
      </c>
      <c r="D21" s="228" t="s">
        <v>1</v>
      </c>
      <c r="E21" s="228" t="s">
        <v>1</v>
      </c>
      <c r="F21" s="228" t="s">
        <v>1</v>
      </c>
      <c r="G21" s="17" t="s">
        <v>1</v>
      </c>
      <c r="H21" s="17"/>
      <c r="I21" s="17"/>
      <c r="J21" s="17"/>
      <c r="K21" s="17"/>
      <c r="L21" s="17"/>
      <c r="M21" s="17"/>
      <c r="N21" s="17"/>
    </row>
    <row r="22" spans="1:14" ht="14.5">
      <c r="A22" s="296" t="s">
        <v>140</v>
      </c>
      <c r="B22" s="297"/>
      <c r="C22" s="18">
        <v>24</v>
      </c>
      <c r="D22" s="18">
        <v>55</v>
      </c>
      <c r="E22" s="18">
        <v>103</v>
      </c>
      <c r="F22" s="18">
        <v>130</v>
      </c>
      <c r="G22" s="18">
        <v>166</v>
      </c>
      <c r="H22" s="126">
        <v>233</v>
      </c>
      <c r="I22" s="126">
        <f>H22+78</f>
        <v>311</v>
      </c>
      <c r="J22" s="126">
        <f>I22+68</f>
        <v>379</v>
      </c>
      <c r="K22" s="126">
        <v>430</v>
      </c>
      <c r="L22" s="126">
        <v>495</v>
      </c>
      <c r="M22" s="126">
        <f>L22+64</f>
        <v>559</v>
      </c>
      <c r="N22" s="126"/>
    </row>
    <row r="23" spans="1:14" ht="14.5">
      <c r="A23" s="300" t="s">
        <v>145</v>
      </c>
      <c r="B23" s="301"/>
      <c r="C23" s="229">
        <v>499813</v>
      </c>
      <c r="D23" s="229">
        <v>965320</v>
      </c>
      <c r="E23" s="229">
        <v>1614828</v>
      </c>
      <c r="F23" s="229">
        <v>2050282</v>
      </c>
      <c r="G23" s="127">
        <v>2530919</v>
      </c>
      <c r="H23" s="127">
        <v>2993757</v>
      </c>
      <c r="I23" s="127">
        <f>H23+555261</f>
        <v>3549018</v>
      </c>
      <c r="J23" s="127">
        <v>4449850</v>
      </c>
      <c r="K23" s="127">
        <v>5076702</v>
      </c>
      <c r="L23" s="127">
        <v>5745108</v>
      </c>
      <c r="M23" s="127">
        <f>L23+749023</f>
        <v>6494131</v>
      </c>
      <c r="N23" s="17"/>
    </row>
    <row r="24" spans="1:14" ht="14.5">
      <c r="A24" s="276" t="s">
        <v>148</v>
      </c>
      <c r="B24" s="277"/>
      <c r="C24" s="18" t="s">
        <v>1</v>
      </c>
      <c r="D24" s="18" t="s">
        <v>1</v>
      </c>
      <c r="E24" s="18" t="s">
        <v>1</v>
      </c>
      <c r="F24" s="18" t="s">
        <v>1</v>
      </c>
      <c r="G24" s="18" t="s">
        <v>1</v>
      </c>
      <c r="H24" s="126"/>
      <c r="I24" s="126"/>
      <c r="J24" s="126"/>
      <c r="K24" s="126"/>
      <c r="L24" s="126"/>
      <c r="M24" s="126"/>
      <c r="N24" s="126"/>
    </row>
    <row r="25" spans="1:14" ht="14.5">
      <c r="A25" s="300" t="s">
        <v>140</v>
      </c>
      <c r="B25" s="301"/>
      <c r="C25" s="228">
        <v>50</v>
      </c>
      <c r="D25" s="228">
        <v>96</v>
      </c>
      <c r="E25" s="228">
        <v>167</v>
      </c>
      <c r="F25" s="228">
        <v>216</v>
      </c>
      <c r="G25" s="17">
        <v>279</v>
      </c>
      <c r="H25" s="17">
        <v>347</v>
      </c>
      <c r="I25" s="17">
        <f>H25+80</f>
        <v>427</v>
      </c>
      <c r="J25" s="17">
        <f>I25+91</f>
        <v>518</v>
      </c>
      <c r="K25" s="17">
        <v>572</v>
      </c>
      <c r="L25" s="17">
        <v>667</v>
      </c>
      <c r="M25" s="17">
        <f>L25+91</f>
        <v>758</v>
      </c>
      <c r="N25" s="17"/>
    </row>
    <row r="26" spans="1:14" ht="14.5">
      <c r="A26" s="296" t="s">
        <v>145</v>
      </c>
      <c r="B26" s="297"/>
      <c r="C26" s="230">
        <v>167200</v>
      </c>
      <c r="D26" s="230">
        <v>527400</v>
      </c>
      <c r="E26" s="230">
        <v>745200</v>
      </c>
      <c r="F26" s="230">
        <v>898500</v>
      </c>
      <c r="G26" s="230">
        <v>1114500</v>
      </c>
      <c r="H26" s="126">
        <v>1362700</v>
      </c>
      <c r="I26" s="126">
        <f>H26+195100</f>
        <v>1557800</v>
      </c>
      <c r="J26" s="126">
        <f>I26+195000</f>
        <v>1752800</v>
      </c>
      <c r="K26" s="126">
        <v>1893900</v>
      </c>
      <c r="L26" s="126">
        <v>2023200</v>
      </c>
      <c r="M26" s="126">
        <f>L26+1388885</f>
        <v>3412085</v>
      </c>
      <c r="N26" s="126"/>
    </row>
    <row r="27" spans="1:14" ht="14.5">
      <c r="A27" s="304" t="s">
        <v>149</v>
      </c>
      <c r="B27" s="305"/>
      <c r="C27" s="17" t="s">
        <v>1</v>
      </c>
      <c r="D27" s="17" t="s">
        <v>1</v>
      </c>
      <c r="E27" s="17" t="s">
        <v>1</v>
      </c>
      <c r="F27" s="17" t="s">
        <v>1</v>
      </c>
      <c r="G27" s="17" t="s">
        <v>1</v>
      </c>
      <c r="H27" s="17"/>
      <c r="I27" s="17"/>
      <c r="J27" s="17"/>
      <c r="K27" s="17"/>
      <c r="L27" s="17"/>
      <c r="M27" s="17"/>
      <c r="N27" s="17"/>
    </row>
    <row r="28" spans="1:14" ht="14.5">
      <c r="A28" s="296" t="s">
        <v>140</v>
      </c>
      <c r="B28" s="297"/>
      <c r="C28" s="18">
        <v>17</v>
      </c>
      <c r="D28" s="18">
        <v>41</v>
      </c>
      <c r="E28" s="18">
        <v>71</v>
      </c>
      <c r="F28" s="18">
        <v>90</v>
      </c>
      <c r="G28" s="18">
        <v>122</v>
      </c>
      <c r="H28" s="126">
        <v>147</v>
      </c>
      <c r="I28" s="126">
        <f>H28+22</f>
        <v>169</v>
      </c>
      <c r="J28" s="126">
        <f>I28+21</f>
        <v>190</v>
      </c>
      <c r="K28" s="126">
        <v>210</v>
      </c>
      <c r="L28" s="126">
        <v>231</v>
      </c>
      <c r="M28" s="126">
        <f>L28+34</f>
        <v>265</v>
      </c>
      <c r="N28" s="126"/>
    </row>
    <row r="29" spans="1:14" ht="14.5">
      <c r="A29" s="300" t="s">
        <v>145</v>
      </c>
      <c r="B29" s="301"/>
      <c r="C29" s="229">
        <v>66000</v>
      </c>
      <c r="D29" s="229">
        <v>144000</v>
      </c>
      <c r="E29" s="229">
        <v>212000</v>
      </c>
      <c r="F29" s="229">
        <v>468000</v>
      </c>
      <c r="G29" s="127">
        <v>516000</v>
      </c>
      <c r="H29" s="127">
        <v>559000</v>
      </c>
      <c r="I29" s="127">
        <f>H29+212000</f>
        <v>771000</v>
      </c>
      <c r="J29" s="127">
        <f>I29+537000</f>
        <v>1308000</v>
      </c>
      <c r="K29" s="127">
        <v>1446000</v>
      </c>
      <c r="L29" s="127">
        <v>1606000</v>
      </c>
      <c r="M29" s="127">
        <f>L29+247000</f>
        <v>1853000</v>
      </c>
      <c r="N29" s="17"/>
    </row>
    <row r="30" spans="1:14" ht="14.5">
      <c r="A30" s="296"/>
      <c r="B30" s="297"/>
      <c r="C30" s="203"/>
      <c r="D30" s="203"/>
      <c r="E30" s="203"/>
      <c r="F30" s="203"/>
      <c r="G30" s="126"/>
      <c r="H30" s="126"/>
      <c r="I30" s="126"/>
      <c r="J30" s="126"/>
      <c r="K30" s="126"/>
      <c r="L30" s="126"/>
      <c r="M30" s="126"/>
      <c r="N30" s="126"/>
    </row>
    <row r="31" spans="1:14" ht="14.5">
      <c r="A31" s="284" t="s">
        <v>150</v>
      </c>
      <c r="B31" s="285"/>
      <c r="C31" s="17"/>
      <c r="D31" s="17"/>
      <c r="E31" s="17"/>
      <c r="F31" s="17"/>
      <c r="G31" s="17"/>
      <c r="H31" s="17"/>
      <c r="I31" s="17"/>
      <c r="J31" s="17"/>
      <c r="K31" s="17"/>
      <c r="L31" s="17"/>
      <c r="M31" s="17"/>
      <c r="N31" s="17"/>
    </row>
    <row r="32" spans="1:14" ht="14.5">
      <c r="A32" s="276" t="s">
        <v>140</v>
      </c>
      <c r="B32" s="277"/>
      <c r="C32" s="204">
        <v>34</v>
      </c>
      <c r="D32" s="205">
        <v>66</v>
      </c>
      <c r="E32" s="205">
        <v>114</v>
      </c>
      <c r="F32" s="205">
        <v>140</v>
      </c>
      <c r="G32" s="126">
        <v>178</v>
      </c>
      <c r="H32" s="126">
        <v>214</v>
      </c>
      <c r="I32" s="126">
        <v>249</v>
      </c>
      <c r="J32" s="126">
        <v>284</v>
      </c>
      <c r="K32" s="126">
        <v>312</v>
      </c>
      <c r="L32" s="126">
        <v>347</v>
      </c>
      <c r="M32" s="126">
        <v>397</v>
      </c>
      <c r="N32" s="126"/>
    </row>
    <row r="33" spans="1:14" ht="14.5">
      <c r="A33" s="286" t="s">
        <v>151</v>
      </c>
      <c r="B33" s="287"/>
      <c r="C33" s="206">
        <v>164301</v>
      </c>
      <c r="D33" s="207">
        <v>288968</v>
      </c>
      <c r="E33" s="207">
        <v>467404</v>
      </c>
      <c r="F33" s="207">
        <v>537312</v>
      </c>
      <c r="G33" s="229">
        <v>711972</v>
      </c>
      <c r="H33" s="127">
        <v>858413</v>
      </c>
      <c r="I33" s="127">
        <v>998484</v>
      </c>
      <c r="J33" s="127">
        <v>1118604</v>
      </c>
      <c r="K33" s="127">
        <v>1266124</v>
      </c>
      <c r="L33" s="127">
        <v>1394805</v>
      </c>
      <c r="M33" s="127">
        <v>1512124</v>
      </c>
      <c r="N33" s="17"/>
    </row>
    <row r="34" spans="1:14" ht="14.5">
      <c r="A34" s="296"/>
      <c r="B34" s="297"/>
      <c r="C34" s="204"/>
      <c r="D34" s="205"/>
      <c r="E34" s="205"/>
      <c r="F34" s="205"/>
      <c r="G34" s="126"/>
      <c r="H34" s="126"/>
      <c r="I34" s="126"/>
      <c r="J34" s="126"/>
      <c r="K34" s="126"/>
      <c r="L34" s="126"/>
      <c r="M34" s="126"/>
      <c r="N34" s="126"/>
    </row>
    <row r="35" spans="1:14" ht="14.5">
      <c r="A35" s="284" t="s">
        <v>152</v>
      </c>
      <c r="B35" s="285"/>
      <c r="C35" s="208"/>
      <c r="D35" s="209"/>
      <c r="E35" s="209"/>
      <c r="F35" s="209"/>
      <c r="G35" s="17"/>
      <c r="H35" s="17"/>
      <c r="I35" s="17"/>
      <c r="J35" s="17"/>
      <c r="K35" s="17"/>
      <c r="L35" s="17"/>
      <c r="M35" s="17"/>
      <c r="N35" s="17"/>
    </row>
    <row r="36" spans="1:14" ht="14.5">
      <c r="A36" s="276" t="s">
        <v>153</v>
      </c>
      <c r="B36" s="277"/>
      <c r="C36" s="204">
        <v>41311</v>
      </c>
      <c r="D36" s="205">
        <v>42548</v>
      </c>
      <c r="E36" s="205">
        <v>45555</v>
      </c>
      <c r="F36" s="205">
        <v>47867</v>
      </c>
      <c r="G36" s="126">
        <v>50253</v>
      </c>
      <c r="H36" s="126">
        <v>55429</v>
      </c>
      <c r="I36" s="126">
        <v>62133</v>
      </c>
      <c r="J36" s="126">
        <v>64391</v>
      </c>
      <c r="K36" s="126">
        <v>67061</v>
      </c>
      <c r="L36" s="126">
        <v>70057</v>
      </c>
      <c r="M36" s="126">
        <v>73905</v>
      </c>
      <c r="N36" s="126"/>
    </row>
    <row r="37" spans="1:14" ht="14.5">
      <c r="A37" s="306" t="s">
        <v>154</v>
      </c>
      <c r="B37" s="307"/>
      <c r="C37" s="206">
        <v>50322</v>
      </c>
      <c r="D37" s="207">
        <v>50727</v>
      </c>
      <c r="E37" s="207">
        <v>54322</v>
      </c>
      <c r="F37" s="207">
        <v>55807</v>
      </c>
      <c r="G37" s="127">
        <v>57896</v>
      </c>
      <c r="H37" s="127">
        <v>67180</v>
      </c>
      <c r="I37" s="127">
        <v>83573</v>
      </c>
      <c r="J37" s="127">
        <v>89497</v>
      </c>
      <c r="K37" s="127">
        <v>92697</v>
      </c>
      <c r="L37" s="127">
        <v>96409</v>
      </c>
      <c r="M37" s="127">
        <v>100217</v>
      </c>
      <c r="N37" s="17"/>
    </row>
    <row r="38" spans="1:14" ht="14.5">
      <c r="A38" s="308" t="s">
        <v>155</v>
      </c>
      <c r="B38" s="309"/>
      <c r="C38" s="204">
        <v>40219</v>
      </c>
      <c r="D38" s="205">
        <v>40412</v>
      </c>
      <c r="E38" s="205">
        <v>42032</v>
      </c>
      <c r="F38" s="205">
        <v>43265</v>
      </c>
      <c r="G38" s="126">
        <v>44848</v>
      </c>
      <c r="H38" s="126">
        <v>53407</v>
      </c>
      <c r="I38" s="126">
        <v>66948</v>
      </c>
      <c r="J38" s="126">
        <v>71560</v>
      </c>
      <c r="K38" s="126">
        <v>74413</v>
      </c>
      <c r="L38" s="126">
        <v>77193</v>
      </c>
      <c r="M38" s="126">
        <v>79725</v>
      </c>
      <c r="N38" s="126"/>
    </row>
    <row r="40" spans="1:14">
      <c r="J40" s="197"/>
    </row>
  </sheetData>
  <mergeCells count="41">
    <mergeCell ref="A36:B36"/>
    <mergeCell ref="A37:B37"/>
    <mergeCell ref="A38:B38"/>
    <mergeCell ref="A30:B30"/>
    <mergeCell ref="A31:B31"/>
    <mergeCell ref="A32:B32"/>
    <mergeCell ref="A33:B33"/>
    <mergeCell ref="A34:B34"/>
    <mergeCell ref="A35:B35"/>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9:B9"/>
    <mergeCell ref="A10:B10"/>
    <mergeCell ref="A11:B11"/>
    <mergeCell ref="A12:B12"/>
    <mergeCell ref="A13:B13"/>
    <mergeCell ref="E7:E8"/>
    <mergeCell ref="F7:F8"/>
    <mergeCell ref="C7:C8"/>
    <mergeCell ref="D7:D8"/>
    <mergeCell ref="A7:B8"/>
    <mergeCell ref="K7:K8"/>
    <mergeCell ref="L7:L8"/>
    <mergeCell ref="M7:M8"/>
    <mergeCell ref="N7:N8"/>
    <mergeCell ref="G7:G8"/>
    <mergeCell ref="H7:H8"/>
    <mergeCell ref="I7:I8"/>
    <mergeCell ref="J7:J8"/>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4"/>
  <sheetViews>
    <sheetView showGridLines="0" zoomScale="106" workbookViewId="0"/>
  </sheetViews>
  <sheetFormatPr defaultColWidth="8.83203125" defaultRowHeight="15" customHeight="1"/>
  <cols>
    <col min="1" max="1" width="8.75" customWidth="1"/>
    <col min="2" max="2" width="29.83203125" customWidth="1"/>
    <col min="3" max="3" width="18.4140625" customWidth="1"/>
    <col min="4" max="4" width="10.4140625" customWidth="1"/>
    <col min="5" max="5" width="11.75" bestFit="1" customWidth="1"/>
    <col min="6" max="6" width="8.83203125" bestFit="1" customWidth="1"/>
  </cols>
  <sheetData>
    <row r="1" spans="1:5" ht="14">
      <c r="A1" s="12" t="s">
        <v>156</v>
      </c>
      <c r="B1" s="7"/>
      <c r="C1" s="7"/>
      <c r="D1" s="9" t="s">
        <v>157</v>
      </c>
      <c r="E1" s="75" t="s">
        <v>52</v>
      </c>
    </row>
    <row r="2" spans="1:5" ht="4.5" customHeight="1">
      <c r="A2" s="58"/>
      <c r="B2" s="58"/>
      <c r="C2" s="58"/>
      <c r="D2" s="59"/>
      <c r="E2" s="60"/>
    </row>
    <row r="3" spans="1:5" ht="14">
      <c r="A3" s="7"/>
      <c r="B3" s="7"/>
      <c r="C3" s="7"/>
      <c r="D3" s="7"/>
      <c r="E3" s="7"/>
    </row>
    <row r="4" spans="1:5" ht="23">
      <c r="A4" s="11" t="s">
        <v>17</v>
      </c>
      <c r="B4" s="11"/>
      <c r="C4" s="11"/>
      <c r="D4" s="11"/>
      <c r="E4" s="11"/>
    </row>
    <row r="5" spans="1:5" ht="17.5">
      <c r="A5" s="13"/>
      <c r="B5" s="13"/>
      <c r="C5" s="13"/>
      <c r="D5" s="13"/>
      <c r="E5" s="13"/>
    </row>
    <row r="6" spans="1:5" ht="14">
      <c r="A6" s="7" t="s">
        <v>158</v>
      </c>
      <c r="B6" s="7"/>
      <c r="C6" s="7"/>
      <c r="D6" s="7"/>
      <c r="E6" s="7"/>
    </row>
    <row r="7" spans="1:5" ht="14.5" customHeight="1">
      <c r="A7" s="280" t="s">
        <v>119</v>
      </c>
      <c r="B7" s="281"/>
      <c r="C7" s="320" t="s">
        <v>159</v>
      </c>
      <c r="D7" s="310" t="s">
        <v>160</v>
      </c>
      <c r="E7" s="311"/>
    </row>
    <row r="8" spans="1:5" ht="14.5" customHeight="1">
      <c r="A8" s="282"/>
      <c r="B8" s="283"/>
      <c r="C8" s="321"/>
      <c r="D8" s="312"/>
      <c r="E8" s="313"/>
    </row>
    <row r="9" spans="1:5" ht="14.5">
      <c r="A9" s="302" t="s">
        <v>161</v>
      </c>
      <c r="B9" s="303"/>
      <c r="C9" s="201"/>
      <c r="D9" s="318"/>
      <c r="E9" s="319"/>
    </row>
    <row r="10" spans="1:5" ht="14.5" customHeight="1">
      <c r="A10" s="286" t="s">
        <v>133</v>
      </c>
      <c r="B10" s="287"/>
      <c r="C10" s="215">
        <v>2874</v>
      </c>
      <c r="D10" s="314" t="s">
        <v>162</v>
      </c>
      <c r="E10" s="315"/>
    </row>
    <row r="11" spans="1:5" ht="14.5" customHeight="1">
      <c r="A11" s="276" t="s">
        <v>134</v>
      </c>
      <c r="B11" s="277"/>
      <c r="C11" s="216">
        <v>501</v>
      </c>
      <c r="D11" s="316" t="s">
        <v>162</v>
      </c>
      <c r="E11" s="317"/>
    </row>
    <row r="12" spans="1:5" ht="14.5" customHeight="1">
      <c r="A12" s="286" t="s">
        <v>163</v>
      </c>
      <c r="B12" s="287"/>
      <c r="C12" s="215">
        <v>89</v>
      </c>
      <c r="D12" s="314" t="s">
        <v>162</v>
      </c>
      <c r="E12" s="315"/>
    </row>
    <row r="13" spans="1:5" ht="14">
      <c r="A13" t="s">
        <v>164</v>
      </c>
    </row>
    <row r="14" spans="1:5" ht="15" customHeight="1">
      <c r="A14" t="s">
        <v>165</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7"/>
  <sheetViews>
    <sheetView showGridLines="0" zoomScale="83" workbookViewId="0">
      <selection activeCell="M1" sqref="M1"/>
    </sheetView>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166</v>
      </c>
      <c r="B1" s="7"/>
      <c r="C1" s="8"/>
      <c r="D1" s="8"/>
      <c r="E1" s="8"/>
      <c r="F1" s="8"/>
      <c r="G1" s="8"/>
      <c r="H1" s="8"/>
      <c r="I1" s="8"/>
      <c r="J1" s="8"/>
      <c r="K1" s="8"/>
      <c r="L1" s="9" t="s">
        <v>157</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20</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167</v>
      </c>
      <c r="B6" s="7"/>
      <c r="C6" s="8"/>
      <c r="D6" s="8"/>
      <c r="E6" s="8"/>
      <c r="F6" s="8"/>
      <c r="G6" s="8"/>
      <c r="H6" s="8"/>
      <c r="I6" s="8"/>
      <c r="J6" s="8"/>
      <c r="K6" s="8"/>
      <c r="L6" s="8"/>
      <c r="M6" s="8"/>
    </row>
    <row r="7" spans="1:13" ht="14.5">
      <c r="A7" s="270" t="s">
        <v>54</v>
      </c>
      <c r="B7" s="272" t="s">
        <v>55</v>
      </c>
      <c r="C7" s="267" t="s">
        <v>168</v>
      </c>
      <c r="D7" s="267"/>
      <c r="E7" s="267"/>
      <c r="F7" s="267"/>
      <c r="G7" s="267"/>
      <c r="H7" s="267"/>
      <c r="I7" s="267"/>
      <c r="J7" s="267"/>
      <c r="K7" s="267"/>
      <c r="L7" s="267"/>
      <c r="M7" s="267"/>
    </row>
    <row r="8" spans="1:13" ht="14.5">
      <c r="A8" s="271"/>
      <c r="B8" s="273"/>
      <c r="C8" s="72" t="s">
        <v>169</v>
      </c>
      <c r="D8" s="72" t="s">
        <v>58</v>
      </c>
      <c r="E8" s="72" t="s">
        <v>59</v>
      </c>
      <c r="F8" s="72" t="s">
        <v>60</v>
      </c>
      <c r="G8" s="72" t="s">
        <v>61</v>
      </c>
      <c r="H8" s="72" t="s">
        <v>62</v>
      </c>
      <c r="I8" s="72" t="s">
        <v>63</v>
      </c>
      <c r="J8" s="72" t="s">
        <v>64</v>
      </c>
      <c r="K8" s="72" t="s">
        <v>65</v>
      </c>
      <c r="L8" s="72" t="s">
        <v>66</v>
      </c>
      <c r="M8" s="72" t="s">
        <v>67</v>
      </c>
    </row>
    <row r="9" spans="1:13" ht="14.5">
      <c r="A9" s="1">
        <v>1</v>
      </c>
      <c r="B9" s="2" t="s">
        <v>68</v>
      </c>
      <c r="C9" s="2">
        <v>28</v>
      </c>
      <c r="D9" s="2">
        <v>3</v>
      </c>
      <c r="E9" s="2">
        <v>0</v>
      </c>
      <c r="F9" s="2">
        <v>0</v>
      </c>
      <c r="G9" s="2">
        <v>0</v>
      </c>
      <c r="H9" s="2">
        <v>0</v>
      </c>
      <c r="I9" s="2">
        <v>3</v>
      </c>
      <c r="J9" s="2">
        <v>0</v>
      </c>
      <c r="K9" s="2">
        <v>2</v>
      </c>
      <c r="L9" s="70">
        <v>1</v>
      </c>
      <c r="M9" s="2">
        <v>4</v>
      </c>
    </row>
    <row r="10" spans="1:13" ht="14.5">
      <c r="A10" s="3">
        <v>2</v>
      </c>
      <c r="B10" s="4" t="s">
        <v>69</v>
      </c>
      <c r="C10" s="4">
        <v>92</v>
      </c>
      <c r="D10" s="4">
        <v>19</v>
      </c>
      <c r="E10" s="4">
        <v>14</v>
      </c>
      <c r="F10" s="4">
        <v>0</v>
      </c>
      <c r="G10" s="4">
        <v>0</v>
      </c>
      <c r="H10" s="4">
        <v>8</v>
      </c>
      <c r="I10" s="4">
        <v>29</v>
      </c>
      <c r="J10" s="4">
        <v>5</v>
      </c>
      <c r="K10" s="4">
        <v>16</v>
      </c>
      <c r="L10" s="69">
        <v>17</v>
      </c>
      <c r="M10" s="4">
        <v>24</v>
      </c>
    </row>
    <row r="11" spans="1:13" ht="14.5">
      <c r="A11" s="1">
        <v>3</v>
      </c>
      <c r="B11" s="2" t="s">
        <v>70</v>
      </c>
      <c r="C11" s="2">
        <v>40</v>
      </c>
      <c r="D11" s="2">
        <v>7</v>
      </c>
      <c r="E11" s="2">
        <v>0</v>
      </c>
      <c r="F11" s="2">
        <v>2</v>
      </c>
      <c r="G11" s="2">
        <v>0</v>
      </c>
      <c r="H11" s="2">
        <v>3</v>
      </c>
      <c r="I11" s="2">
        <v>29</v>
      </c>
      <c r="J11" s="2">
        <v>0</v>
      </c>
      <c r="K11" s="2">
        <v>24</v>
      </c>
      <c r="L11" s="70">
        <v>21</v>
      </c>
      <c r="M11" s="2">
        <v>25</v>
      </c>
    </row>
    <row r="12" spans="1:13" ht="14.5">
      <c r="A12" s="3">
        <v>4</v>
      </c>
      <c r="B12" s="4" t="s">
        <v>71</v>
      </c>
      <c r="C12" s="4">
        <v>5</v>
      </c>
      <c r="D12" s="4">
        <v>2</v>
      </c>
      <c r="E12" s="4">
        <v>0</v>
      </c>
      <c r="F12" s="4">
        <v>0</v>
      </c>
      <c r="G12" s="4">
        <v>0</v>
      </c>
      <c r="H12" s="4">
        <v>0</v>
      </c>
      <c r="I12" s="4">
        <v>2</v>
      </c>
      <c r="J12" s="4">
        <v>0</v>
      </c>
      <c r="K12" s="4">
        <v>1</v>
      </c>
      <c r="L12" s="69">
        <v>1</v>
      </c>
      <c r="M12" s="4">
        <v>1</v>
      </c>
    </row>
    <row r="13" spans="1:13" ht="14.5">
      <c r="A13" s="1">
        <v>5</v>
      </c>
      <c r="B13" s="2" t="s">
        <v>72</v>
      </c>
      <c r="C13" s="2">
        <v>53</v>
      </c>
      <c r="D13" s="2">
        <v>19</v>
      </c>
      <c r="E13" s="2">
        <v>7</v>
      </c>
      <c r="F13" s="2">
        <v>1</v>
      </c>
      <c r="G13" s="2">
        <v>1</v>
      </c>
      <c r="H13" s="2">
        <v>6</v>
      </c>
      <c r="I13" s="2">
        <v>44</v>
      </c>
      <c r="J13" s="2">
        <v>1</v>
      </c>
      <c r="K13" s="2">
        <v>27</v>
      </c>
      <c r="L13" s="70">
        <v>15</v>
      </c>
      <c r="M13" s="2">
        <v>53</v>
      </c>
    </row>
    <row r="14" spans="1:13" ht="14.5">
      <c r="A14" s="3">
        <v>6</v>
      </c>
      <c r="B14" s="4" t="s">
        <v>73</v>
      </c>
      <c r="C14" s="4">
        <v>222</v>
      </c>
      <c r="D14" s="4">
        <v>101</v>
      </c>
      <c r="E14" s="4">
        <v>0</v>
      </c>
      <c r="F14" s="4">
        <v>5</v>
      </c>
      <c r="G14" s="4">
        <v>4</v>
      </c>
      <c r="H14" s="4">
        <v>57</v>
      </c>
      <c r="I14" s="4">
        <v>140</v>
      </c>
      <c r="J14" s="4">
        <v>7</v>
      </c>
      <c r="K14" s="4">
        <v>192</v>
      </c>
      <c r="L14" s="69">
        <v>46</v>
      </c>
      <c r="M14" s="4">
        <v>529</v>
      </c>
    </row>
    <row r="15" spans="1:13" ht="14.5">
      <c r="A15" s="1">
        <v>7</v>
      </c>
      <c r="B15" s="2" t="s">
        <v>74</v>
      </c>
      <c r="C15" s="2">
        <v>0</v>
      </c>
      <c r="D15" s="2">
        <v>0</v>
      </c>
      <c r="E15" s="2">
        <v>0</v>
      </c>
      <c r="F15" s="2">
        <v>0</v>
      </c>
      <c r="G15" s="2">
        <v>0</v>
      </c>
      <c r="H15" s="2">
        <v>0</v>
      </c>
      <c r="I15" s="2">
        <v>0</v>
      </c>
      <c r="J15" s="2">
        <v>0</v>
      </c>
      <c r="K15" s="2">
        <v>0</v>
      </c>
      <c r="L15" s="70">
        <v>0</v>
      </c>
      <c r="M15" s="2">
        <v>0</v>
      </c>
    </row>
    <row r="16" spans="1:13" ht="14.5">
      <c r="A16" s="3">
        <v>8</v>
      </c>
      <c r="B16" s="4" t="s">
        <v>75</v>
      </c>
      <c r="C16" s="4">
        <v>10</v>
      </c>
      <c r="D16" s="4">
        <v>3</v>
      </c>
      <c r="E16" s="4">
        <v>4</v>
      </c>
      <c r="F16" s="4">
        <v>0</v>
      </c>
      <c r="G16" s="4">
        <v>0</v>
      </c>
      <c r="H16" s="4">
        <v>1</v>
      </c>
      <c r="I16" s="4">
        <v>12</v>
      </c>
      <c r="J16" s="4">
        <v>0</v>
      </c>
      <c r="K16" s="4">
        <v>3</v>
      </c>
      <c r="L16" s="69">
        <v>2</v>
      </c>
      <c r="M16" s="4">
        <v>10</v>
      </c>
    </row>
    <row r="17" spans="1:13" ht="14.5">
      <c r="A17" s="1">
        <v>9</v>
      </c>
      <c r="B17" s="2" t="s">
        <v>76</v>
      </c>
      <c r="C17" s="2">
        <v>129</v>
      </c>
      <c r="D17" s="2">
        <v>43</v>
      </c>
      <c r="E17" s="2">
        <v>2</v>
      </c>
      <c r="F17" s="2">
        <v>4</v>
      </c>
      <c r="G17" s="2">
        <v>0</v>
      </c>
      <c r="H17" s="2">
        <v>11</v>
      </c>
      <c r="I17" s="2">
        <v>100</v>
      </c>
      <c r="J17" s="2">
        <v>2</v>
      </c>
      <c r="K17" s="2">
        <v>61</v>
      </c>
      <c r="L17" s="70">
        <v>43</v>
      </c>
      <c r="M17" s="2">
        <v>92</v>
      </c>
    </row>
    <row r="18" spans="1:13" ht="14.5">
      <c r="A18" s="3">
        <v>10</v>
      </c>
      <c r="B18" s="4" t="s">
        <v>77</v>
      </c>
      <c r="C18" s="4">
        <v>157</v>
      </c>
      <c r="D18" s="4">
        <v>58</v>
      </c>
      <c r="E18" s="4">
        <v>13</v>
      </c>
      <c r="F18" s="4">
        <v>7</v>
      </c>
      <c r="G18" s="4">
        <v>0</v>
      </c>
      <c r="H18" s="4">
        <v>21</v>
      </c>
      <c r="I18" s="4">
        <v>98</v>
      </c>
      <c r="J18" s="4">
        <v>2</v>
      </c>
      <c r="K18" s="4">
        <v>34</v>
      </c>
      <c r="L18" s="69">
        <v>39</v>
      </c>
      <c r="M18" s="4">
        <v>80</v>
      </c>
    </row>
    <row r="19" spans="1:13" ht="14.5">
      <c r="A19" s="1">
        <v>11</v>
      </c>
      <c r="B19" s="2" t="s">
        <v>78</v>
      </c>
      <c r="C19" s="2">
        <v>105</v>
      </c>
      <c r="D19" s="2">
        <v>29</v>
      </c>
      <c r="E19" s="2">
        <v>17</v>
      </c>
      <c r="F19" s="2">
        <v>2</v>
      </c>
      <c r="G19" s="2">
        <v>0</v>
      </c>
      <c r="H19" s="2">
        <v>6</v>
      </c>
      <c r="I19" s="2">
        <v>69</v>
      </c>
      <c r="J19" s="2">
        <v>0</v>
      </c>
      <c r="K19" s="2">
        <v>27</v>
      </c>
      <c r="L19" s="70">
        <v>32</v>
      </c>
      <c r="M19" s="2">
        <v>97</v>
      </c>
    </row>
    <row r="20" spans="1:13" ht="14.5">
      <c r="A20" s="3">
        <v>12</v>
      </c>
      <c r="B20" s="4" t="s">
        <v>79</v>
      </c>
      <c r="C20" s="4">
        <v>8</v>
      </c>
      <c r="D20" s="4">
        <v>2</v>
      </c>
      <c r="E20" s="4">
        <v>0</v>
      </c>
      <c r="F20" s="4">
        <v>0</v>
      </c>
      <c r="G20" s="4">
        <v>0</v>
      </c>
      <c r="H20" s="4">
        <v>0</v>
      </c>
      <c r="I20" s="4">
        <v>2</v>
      </c>
      <c r="J20" s="4">
        <v>0</v>
      </c>
      <c r="K20" s="4">
        <v>1</v>
      </c>
      <c r="L20" s="69">
        <v>1</v>
      </c>
      <c r="M20" s="4">
        <v>10</v>
      </c>
    </row>
    <row r="21" spans="1:13" ht="14.5">
      <c r="A21" s="1">
        <v>13</v>
      </c>
      <c r="B21" s="2" t="s">
        <v>80</v>
      </c>
      <c r="C21" s="2">
        <v>23</v>
      </c>
      <c r="D21" s="2">
        <v>9</v>
      </c>
      <c r="E21" s="2">
        <v>1</v>
      </c>
      <c r="F21" s="2">
        <v>0</v>
      </c>
      <c r="G21" s="2">
        <v>0</v>
      </c>
      <c r="H21" s="2">
        <v>1</v>
      </c>
      <c r="I21" s="2">
        <v>8</v>
      </c>
      <c r="J21" s="2">
        <v>1</v>
      </c>
      <c r="K21" s="2">
        <v>7</v>
      </c>
      <c r="L21" s="70">
        <v>5</v>
      </c>
      <c r="M21" s="2">
        <v>12</v>
      </c>
    </row>
    <row r="22" spans="1:13" ht="14.5">
      <c r="A22" s="3">
        <v>14</v>
      </c>
      <c r="B22" s="4" t="s">
        <v>81</v>
      </c>
      <c r="C22" s="4">
        <v>6</v>
      </c>
      <c r="D22" s="4">
        <v>6</v>
      </c>
      <c r="E22" s="4">
        <v>1</v>
      </c>
      <c r="F22" s="4">
        <v>0</v>
      </c>
      <c r="G22" s="4">
        <v>0</v>
      </c>
      <c r="H22" s="4">
        <v>2</v>
      </c>
      <c r="I22" s="4">
        <v>2</v>
      </c>
      <c r="J22" s="4">
        <v>0</v>
      </c>
      <c r="K22" s="4">
        <v>2</v>
      </c>
      <c r="L22" s="69">
        <v>2</v>
      </c>
      <c r="M22" s="4">
        <v>2</v>
      </c>
    </row>
    <row r="23" spans="1:13" ht="14.5">
      <c r="A23" s="1">
        <v>15</v>
      </c>
      <c r="B23" s="2" t="s">
        <v>82</v>
      </c>
      <c r="C23" s="2">
        <v>9</v>
      </c>
      <c r="D23" s="2">
        <v>4</v>
      </c>
      <c r="E23" s="2">
        <v>0</v>
      </c>
      <c r="F23" s="2">
        <v>0</v>
      </c>
      <c r="G23" s="2">
        <v>0</v>
      </c>
      <c r="H23" s="2">
        <v>1</v>
      </c>
      <c r="I23" s="2">
        <v>3</v>
      </c>
      <c r="J23" s="2">
        <v>0</v>
      </c>
      <c r="K23" s="2">
        <v>1</v>
      </c>
      <c r="L23" s="70">
        <v>0</v>
      </c>
      <c r="M23" s="2">
        <v>56</v>
      </c>
    </row>
    <row r="24" spans="1:13" ht="14.5">
      <c r="A24" s="3">
        <v>16</v>
      </c>
      <c r="B24" s="4" t="s">
        <v>83</v>
      </c>
      <c r="C24" s="4">
        <v>2</v>
      </c>
      <c r="D24" s="4">
        <v>1</v>
      </c>
      <c r="E24" s="4">
        <v>0</v>
      </c>
      <c r="F24" s="4">
        <v>0</v>
      </c>
      <c r="G24" s="4">
        <v>0</v>
      </c>
      <c r="H24" s="4">
        <v>0</v>
      </c>
      <c r="I24" s="4">
        <v>3</v>
      </c>
      <c r="J24" s="4">
        <v>0</v>
      </c>
      <c r="K24" s="4">
        <v>0</v>
      </c>
      <c r="L24" s="69">
        <v>0</v>
      </c>
      <c r="M24" s="4">
        <v>21</v>
      </c>
    </row>
    <row r="25" spans="1:13" ht="14.5">
      <c r="A25" s="1">
        <v>17</v>
      </c>
      <c r="B25" s="2" t="s">
        <v>84</v>
      </c>
      <c r="C25" s="2">
        <v>3</v>
      </c>
      <c r="D25" s="2">
        <v>2</v>
      </c>
      <c r="E25" s="2">
        <v>0</v>
      </c>
      <c r="F25" s="2">
        <v>0</v>
      </c>
      <c r="G25" s="2">
        <v>0</v>
      </c>
      <c r="H25" s="2">
        <v>0</v>
      </c>
      <c r="I25" s="2">
        <v>3</v>
      </c>
      <c r="J25" s="2">
        <v>0</v>
      </c>
      <c r="K25" s="2">
        <v>0</v>
      </c>
      <c r="L25" s="70">
        <v>0</v>
      </c>
      <c r="M25" s="2">
        <v>1</v>
      </c>
    </row>
    <row r="26" spans="1:13" ht="14.5">
      <c r="A26" s="3">
        <v>18</v>
      </c>
      <c r="B26" s="4" t="s">
        <v>85</v>
      </c>
      <c r="C26" s="4">
        <v>41</v>
      </c>
      <c r="D26" s="4">
        <v>6</v>
      </c>
      <c r="E26" s="4">
        <v>1</v>
      </c>
      <c r="F26" s="4">
        <v>0</v>
      </c>
      <c r="G26" s="4">
        <v>1</v>
      </c>
      <c r="H26" s="4">
        <v>1</v>
      </c>
      <c r="I26" s="4">
        <v>10</v>
      </c>
      <c r="J26" s="4">
        <v>0</v>
      </c>
      <c r="K26" s="4">
        <v>5</v>
      </c>
      <c r="L26" s="69">
        <v>7</v>
      </c>
      <c r="M26" s="4">
        <v>19</v>
      </c>
    </row>
    <row r="27" spans="1:13" ht="14.5">
      <c r="A27" s="1">
        <v>19</v>
      </c>
      <c r="B27" s="2" t="s">
        <v>86</v>
      </c>
      <c r="C27" s="2">
        <v>8</v>
      </c>
      <c r="D27" s="2">
        <v>2</v>
      </c>
      <c r="E27" s="2">
        <v>2</v>
      </c>
      <c r="F27" s="2">
        <v>0</v>
      </c>
      <c r="G27" s="2">
        <v>0</v>
      </c>
      <c r="H27" s="2">
        <v>1</v>
      </c>
      <c r="I27" s="2">
        <v>14</v>
      </c>
      <c r="J27" s="2">
        <v>0</v>
      </c>
      <c r="K27" s="2">
        <v>4</v>
      </c>
      <c r="L27" s="70">
        <v>2</v>
      </c>
      <c r="M27" s="2">
        <v>5</v>
      </c>
    </row>
    <row r="28" spans="1:13" ht="14.5">
      <c r="A28" s="3">
        <v>20</v>
      </c>
      <c r="B28" s="4" t="s">
        <v>87</v>
      </c>
      <c r="C28" s="4">
        <v>1</v>
      </c>
      <c r="D28" s="4">
        <v>0</v>
      </c>
      <c r="E28" s="4">
        <v>0</v>
      </c>
      <c r="F28" s="4">
        <v>0</v>
      </c>
      <c r="G28" s="4">
        <v>0</v>
      </c>
      <c r="H28" s="4">
        <v>0</v>
      </c>
      <c r="I28" s="4">
        <v>0</v>
      </c>
      <c r="J28" s="4">
        <v>1</v>
      </c>
      <c r="K28" s="4">
        <v>0</v>
      </c>
      <c r="L28" s="69">
        <v>0</v>
      </c>
      <c r="M28" s="4">
        <v>1</v>
      </c>
    </row>
    <row r="29" spans="1:13" ht="14.5">
      <c r="A29" s="1">
        <v>21</v>
      </c>
      <c r="B29" s="2" t="s">
        <v>88</v>
      </c>
      <c r="C29" s="2">
        <v>0</v>
      </c>
      <c r="D29" s="2">
        <v>0</v>
      </c>
      <c r="E29" s="2">
        <v>0</v>
      </c>
      <c r="F29" s="2">
        <v>0</v>
      </c>
      <c r="G29" s="2">
        <v>0</v>
      </c>
      <c r="H29" s="2">
        <v>0</v>
      </c>
      <c r="I29" s="2">
        <v>0</v>
      </c>
      <c r="J29" s="2">
        <v>0</v>
      </c>
      <c r="K29" s="2">
        <v>0</v>
      </c>
      <c r="L29" s="70">
        <v>0</v>
      </c>
      <c r="M29" s="2">
        <v>1</v>
      </c>
    </row>
    <row r="30" spans="1:13" ht="14.5">
      <c r="A30" s="3">
        <v>22</v>
      </c>
      <c r="B30" s="4" t="s">
        <v>89</v>
      </c>
      <c r="C30" s="4">
        <v>9</v>
      </c>
      <c r="D30" s="4">
        <v>14</v>
      </c>
      <c r="E30" s="4">
        <v>3</v>
      </c>
      <c r="F30" s="4">
        <v>4</v>
      </c>
      <c r="G30" s="4">
        <v>0</v>
      </c>
      <c r="H30" s="4">
        <v>1</v>
      </c>
      <c r="I30" s="4">
        <v>19</v>
      </c>
      <c r="J30" s="4">
        <v>0</v>
      </c>
      <c r="K30" s="4">
        <v>16</v>
      </c>
      <c r="L30" s="69">
        <v>6</v>
      </c>
      <c r="M30" s="4">
        <v>14</v>
      </c>
    </row>
    <row r="31" spans="1:13" ht="14.5">
      <c r="A31" s="1">
        <v>23</v>
      </c>
      <c r="B31" s="2" t="s">
        <v>90</v>
      </c>
      <c r="C31" s="2">
        <v>7</v>
      </c>
      <c r="D31" s="2">
        <v>2</v>
      </c>
      <c r="E31" s="2">
        <v>0</v>
      </c>
      <c r="F31" s="2">
        <v>0</v>
      </c>
      <c r="G31" s="2">
        <v>0</v>
      </c>
      <c r="H31" s="2">
        <v>0</v>
      </c>
      <c r="I31" s="2">
        <v>3</v>
      </c>
      <c r="J31" s="2">
        <v>0</v>
      </c>
      <c r="K31" s="2">
        <v>1</v>
      </c>
      <c r="L31" s="70">
        <v>0</v>
      </c>
      <c r="M31" s="2">
        <v>4</v>
      </c>
    </row>
    <row r="32" spans="1:13" ht="14.5">
      <c r="A32" s="3">
        <v>24</v>
      </c>
      <c r="B32" s="4" t="s">
        <v>91</v>
      </c>
      <c r="C32" s="4">
        <v>5</v>
      </c>
      <c r="D32" s="4">
        <v>1</v>
      </c>
      <c r="E32" s="4">
        <v>0</v>
      </c>
      <c r="F32" s="4">
        <v>0</v>
      </c>
      <c r="G32" s="4">
        <v>0</v>
      </c>
      <c r="H32" s="4">
        <v>0</v>
      </c>
      <c r="I32" s="4">
        <v>2</v>
      </c>
      <c r="J32" s="4">
        <v>1</v>
      </c>
      <c r="K32" s="4">
        <v>0</v>
      </c>
      <c r="L32" s="69">
        <v>0</v>
      </c>
      <c r="M32" s="4">
        <v>2</v>
      </c>
    </row>
    <row r="33" spans="1:13" ht="14.5">
      <c r="A33" s="1">
        <v>25</v>
      </c>
      <c r="B33" s="2" t="s">
        <v>92</v>
      </c>
      <c r="C33" s="2">
        <v>1</v>
      </c>
      <c r="D33" s="2">
        <v>0</v>
      </c>
      <c r="E33" s="2">
        <v>0</v>
      </c>
      <c r="F33" s="2">
        <v>0</v>
      </c>
      <c r="G33" s="2">
        <v>0</v>
      </c>
      <c r="H33" s="2">
        <v>0</v>
      </c>
      <c r="I33" s="2">
        <v>1</v>
      </c>
      <c r="J33" s="2">
        <v>0</v>
      </c>
      <c r="K33" s="2">
        <v>1</v>
      </c>
      <c r="L33" s="70">
        <v>0</v>
      </c>
      <c r="M33" s="2">
        <v>0</v>
      </c>
    </row>
    <row r="34" spans="1:13" ht="14.5">
      <c r="A34" s="3">
        <v>26</v>
      </c>
      <c r="B34" s="4" t="s">
        <v>93</v>
      </c>
      <c r="C34" s="4">
        <v>25</v>
      </c>
      <c r="D34" s="4">
        <v>5</v>
      </c>
      <c r="E34" s="4">
        <v>4</v>
      </c>
      <c r="F34" s="4">
        <v>0</v>
      </c>
      <c r="G34" s="4">
        <v>0</v>
      </c>
      <c r="H34" s="4">
        <v>1</v>
      </c>
      <c r="I34" s="4">
        <v>7</v>
      </c>
      <c r="J34" s="4">
        <v>0</v>
      </c>
      <c r="K34" s="4">
        <v>1</v>
      </c>
      <c r="L34" s="69">
        <v>4</v>
      </c>
      <c r="M34" s="4">
        <v>9</v>
      </c>
    </row>
    <row r="35" spans="1:13" ht="14.5">
      <c r="A35" s="1">
        <v>27</v>
      </c>
      <c r="B35" s="2" t="s">
        <v>94</v>
      </c>
      <c r="C35" s="2">
        <v>2</v>
      </c>
      <c r="D35" s="2">
        <v>0</v>
      </c>
      <c r="E35" s="2">
        <v>0</v>
      </c>
      <c r="F35" s="2">
        <v>0</v>
      </c>
      <c r="G35" s="2">
        <v>0</v>
      </c>
      <c r="H35" s="2">
        <v>0</v>
      </c>
      <c r="I35" s="2">
        <v>0</v>
      </c>
      <c r="J35" s="2">
        <v>0</v>
      </c>
      <c r="K35" s="2">
        <v>0</v>
      </c>
      <c r="L35" s="70">
        <v>0</v>
      </c>
      <c r="M35" s="2">
        <v>0</v>
      </c>
    </row>
    <row r="36" spans="1:13" ht="14.5">
      <c r="A36" s="3">
        <v>28</v>
      </c>
      <c r="B36" s="4" t="s">
        <v>95</v>
      </c>
      <c r="C36" s="4">
        <v>10</v>
      </c>
      <c r="D36" s="4">
        <v>8</v>
      </c>
      <c r="E36" s="4">
        <v>2</v>
      </c>
      <c r="F36" s="4">
        <v>0</v>
      </c>
      <c r="G36" s="4">
        <v>0</v>
      </c>
      <c r="H36" s="4">
        <v>0</v>
      </c>
      <c r="I36" s="4">
        <v>5</v>
      </c>
      <c r="J36" s="4">
        <v>0</v>
      </c>
      <c r="K36" s="4">
        <v>7</v>
      </c>
      <c r="L36" s="69">
        <v>0</v>
      </c>
      <c r="M36" s="4">
        <v>5</v>
      </c>
    </row>
    <row r="37" spans="1:13" ht="14.5">
      <c r="A37" s="1">
        <v>29</v>
      </c>
      <c r="B37" s="2" t="s">
        <v>96</v>
      </c>
      <c r="C37" s="2">
        <v>5</v>
      </c>
      <c r="D37" s="2">
        <v>1</v>
      </c>
      <c r="E37" s="2">
        <v>0</v>
      </c>
      <c r="F37" s="2">
        <v>0</v>
      </c>
      <c r="G37" s="2">
        <v>0</v>
      </c>
      <c r="H37" s="2">
        <v>0</v>
      </c>
      <c r="I37" s="2">
        <v>2</v>
      </c>
      <c r="J37" s="2">
        <v>0</v>
      </c>
      <c r="K37" s="2">
        <v>2</v>
      </c>
      <c r="L37" s="70">
        <v>1</v>
      </c>
      <c r="M37" s="2">
        <v>2</v>
      </c>
    </row>
    <row r="38" spans="1:13" ht="14.5">
      <c r="A38" s="3">
        <v>30</v>
      </c>
      <c r="B38" s="4" t="s">
        <v>97</v>
      </c>
      <c r="C38" s="4">
        <v>13</v>
      </c>
      <c r="D38" s="4">
        <v>15</v>
      </c>
      <c r="E38" s="4">
        <v>1</v>
      </c>
      <c r="F38" s="4">
        <v>0</v>
      </c>
      <c r="G38" s="4">
        <v>0</v>
      </c>
      <c r="H38" s="4">
        <v>0</v>
      </c>
      <c r="I38" s="4">
        <v>16</v>
      </c>
      <c r="J38" s="4">
        <v>0</v>
      </c>
      <c r="K38" s="4">
        <v>19</v>
      </c>
      <c r="L38" s="69">
        <v>1</v>
      </c>
      <c r="M38" s="4">
        <v>5</v>
      </c>
    </row>
    <row r="39" spans="1:13" ht="14.5">
      <c r="A39" s="1">
        <v>31</v>
      </c>
      <c r="B39" s="2" t="s">
        <v>98</v>
      </c>
      <c r="C39" s="2">
        <v>3</v>
      </c>
      <c r="D39" s="2">
        <v>2</v>
      </c>
      <c r="E39" s="2">
        <v>0</v>
      </c>
      <c r="F39" s="2">
        <v>0</v>
      </c>
      <c r="G39" s="2">
        <v>0</v>
      </c>
      <c r="H39" s="2">
        <v>0</v>
      </c>
      <c r="I39" s="2">
        <v>2</v>
      </c>
      <c r="J39" s="2">
        <v>0</v>
      </c>
      <c r="K39" s="2">
        <v>0</v>
      </c>
      <c r="L39" s="70">
        <v>0</v>
      </c>
      <c r="M39" s="2">
        <v>12</v>
      </c>
    </row>
    <row r="40" spans="1:13" ht="14.5">
      <c r="A40" s="3">
        <v>32</v>
      </c>
      <c r="B40" s="4" t="s">
        <v>99</v>
      </c>
      <c r="C40" s="4">
        <v>28</v>
      </c>
      <c r="D40" s="4">
        <v>4</v>
      </c>
      <c r="E40" s="4">
        <v>2</v>
      </c>
      <c r="F40" s="4">
        <v>0</v>
      </c>
      <c r="G40" s="4">
        <v>0</v>
      </c>
      <c r="H40" s="4">
        <v>3</v>
      </c>
      <c r="I40" s="4">
        <v>15</v>
      </c>
      <c r="J40" s="4">
        <v>0</v>
      </c>
      <c r="K40" s="4">
        <v>1</v>
      </c>
      <c r="L40" s="69">
        <v>6</v>
      </c>
      <c r="M40" s="4">
        <v>10</v>
      </c>
    </row>
    <row r="41" spans="1:13" ht="14.5">
      <c r="A41" s="1">
        <v>33</v>
      </c>
      <c r="B41" s="2" t="s">
        <v>100</v>
      </c>
      <c r="C41" s="2">
        <v>21</v>
      </c>
      <c r="D41" s="2">
        <v>13</v>
      </c>
      <c r="E41" s="2">
        <v>5</v>
      </c>
      <c r="F41" s="2">
        <v>0</v>
      </c>
      <c r="G41" s="2">
        <v>0</v>
      </c>
      <c r="H41" s="2">
        <v>0</v>
      </c>
      <c r="I41" s="2">
        <v>3</v>
      </c>
      <c r="J41" s="2">
        <v>0</v>
      </c>
      <c r="K41" s="2">
        <v>17</v>
      </c>
      <c r="L41" s="70">
        <v>3</v>
      </c>
      <c r="M41" s="2">
        <v>12</v>
      </c>
    </row>
    <row r="42" spans="1:13" ht="14.5">
      <c r="A42" s="3">
        <v>34</v>
      </c>
      <c r="B42" s="4" t="s">
        <v>101</v>
      </c>
      <c r="C42" s="4">
        <v>27</v>
      </c>
      <c r="D42" s="4">
        <v>7</v>
      </c>
      <c r="E42" s="4">
        <v>5</v>
      </c>
      <c r="F42" s="4">
        <v>0</v>
      </c>
      <c r="G42" s="4">
        <v>1</v>
      </c>
      <c r="H42" s="4">
        <v>3</v>
      </c>
      <c r="I42" s="4">
        <v>18</v>
      </c>
      <c r="J42" s="4">
        <v>0</v>
      </c>
      <c r="K42" s="4">
        <v>2</v>
      </c>
      <c r="L42" s="69">
        <v>9</v>
      </c>
      <c r="M42" s="4">
        <v>20</v>
      </c>
    </row>
    <row r="43" spans="1:13" ht="14.5">
      <c r="A43" s="1">
        <v>35</v>
      </c>
      <c r="B43" s="2" t="s">
        <v>102</v>
      </c>
      <c r="C43" s="2">
        <v>0</v>
      </c>
      <c r="D43" s="2">
        <v>0</v>
      </c>
      <c r="E43" s="2">
        <v>0</v>
      </c>
      <c r="F43" s="2">
        <v>1</v>
      </c>
      <c r="G43" s="2">
        <v>0</v>
      </c>
      <c r="H43" s="2">
        <v>2</v>
      </c>
      <c r="I43" s="2">
        <v>0</v>
      </c>
      <c r="J43" s="2">
        <v>0</v>
      </c>
      <c r="K43" s="2">
        <v>0</v>
      </c>
      <c r="L43" s="70">
        <v>0</v>
      </c>
      <c r="M43" s="2">
        <v>1</v>
      </c>
    </row>
    <row r="44" spans="1:13" ht="14.5">
      <c r="A44" s="268" t="s">
        <v>103</v>
      </c>
      <c r="B44" s="269"/>
      <c r="C44" s="5">
        <f t="shared" ref="C44:M44" si="0">SUM(C9:C43)</f>
        <v>1098</v>
      </c>
      <c r="D44" s="5">
        <f t="shared" si="0"/>
        <v>388</v>
      </c>
      <c r="E44" s="5">
        <f t="shared" si="0"/>
        <v>84</v>
      </c>
      <c r="F44" s="5">
        <f t="shared" si="0"/>
        <v>26</v>
      </c>
      <c r="G44" s="5">
        <f t="shared" si="0"/>
        <v>7</v>
      </c>
      <c r="H44" s="5">
        <f t="shared" si="0"/>
        <v>129</v>
      </c>
      <c r="I44" s="5">
        <f t="shared" si="0"/>
        <v>664</v>
      </c>
      <c r="J44" s="5">
        <f t="shared" si="0"/>
        <v>20</v>
      </c>
      <c r="K44" s="5">
        <f t="shared" si="0"/>
        <v>474</v>
      </c>
      <c r="L44" s="5">
        <f t="shared" si="0"/>
        <v>264</v>
      </c>
      <c r="M44" s="5">
        <f t="shared" si="0"/>
        <v>1139</v>
      </c>
    </row>
    <row r="45" spans="1:13">
      <c r="A45" t="s">
        <v>164</v>
      </c>
    </row>
    <row r="46" spans="1:13">
      <c r="A46" t="s">
        <v>170</v>
      </c>
    </row>
    <row r="47" spans="1:13">
      <c r="A47" t="s">
        <v>171</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86C58A9ADD764198E32F7C0CC83883" ma:contentTypeVersion="1" ma:contentTypeDescription="Create a new document." ma:contentTypeScope="" ma:versionID="a4c0e98a583f5e8674c5e8a066d5dd3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2118874-9E5B-48CD-9045-6C4957622BAC}"/>
</file>

<file path=customXml/itemProps2.xml><?xml version="1.0" encoding="utf-8"?>
<ds:datastoreItem xmlns:ds="http://schemas.openxmlformats.org/officeDocument/2006/customXml" ds:itemID="{08DD4239-0D80-4F49-8B05-52F747828332}"/>
</file>

<file path=customXml/itemProps3.xml><?xml version="1.0" encoding="utf-8"?>
<ds:datastoreItem xmlns:ds="http://schemas.openxmlformats.org/officeDocument/2006/customXml" ds:itemID="{3ED1CE64-1EC8-4776-895D-E764D8A140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Ij.Database TPAKD</vt:lpstr>
      <vt:lpstr>Ik. Data KEJAR&amp;SIMUDA</vt:lpstr>
      <vt:lpstr>IIa. Jumlah Layanan Domisili</vt:lpstr>
      <vt:lpstr>IIb. Jumlah Layanan Sub Sektor</vt:lpstr>
      <vt:lpstr>IIc. Pengaduan Sub Sektor Prov.</vt:lpstr>
      <vt:lpstr>IId. Pengaduan Keuangan Ilegal</vt:lpstr>
      <vt:lpstr>IIe. Aktivitas Keuangan Ilegal</vt:lpstr>
      <vt:lpstr>IIf. Anti Scam Centre</vt:lpstr>
      <vt:lpstr>IIg.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2025-01-31T02:27:17Z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0x0101006486C58A9ADD764198E32F7C0CC83883</vt:lpwstr>
  </property>
</Properties>
</file>