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D:\DPDS\2024\Asuransi\Statistik\02. Februari\"/>
    </mc:Choice>
  </mc:AlternateContent>
  <xr:revisionPtr revIDLastSave="0" documentId="13_ncr:1_{1A9156C8-6930-4079-8237-B472A9F21B47}" xr6:coauthVersionLast="47" xr6:coauthVersionMax="47" xr10:uidLastSave="{00000000-0000-0000-0000-000000000000}"/>
  <bookViews>
    <workbookView xWindow="-120" yWindow="-120" windowWidth="29040" windowHeight="15840" tabRatio="907" xr2:uid="{00000000-000D-0000-FFFF-FFFF00000000}"/>
  </bookViews>
  <sheets>
    <sheet name="Cover" sheetId="1" r:id="rId1"/>
    <sheet name="Disclaimer" sheetId="25" r:id="rId2"/>
    <sheet name="Foreword" sheetId="35" r:id="rId3"/>
    <sheet name="Table Of Content" sheetId="2" r:id="rId4"/>
    <sheet name="Key Stats" sheetId="13" state="hidden" r:id="rId5"/>
    <sheet name="Ratio" sheetId="23" r:id="rId6"/>
    <sheet name="Overview" sheetId="26" r:id="rId7"/>
    <sheet name="FP-Life Insurance" sheetId="10" r:id="rId8"/>
    <sheet name="FP-General Insurance" sheetId="14" r:id="rId9"/>
    <sheet name="FP- Reinsurance" sheetId="15" r:id="rId10"/>
    <sheet name="FP- CSAFPPTPTA Insurance" sheetId="16" r:id="rId11"/>
    <sheet name="FP- Social Insurance (" sheetId="7" r:id="rId12"/>
    <sheet name="=" sheetId="17" r:id="rId13"/>
    <sheet name="IS-Life Insurance" sheetId="18" r:id="rId14"/>
    <sheet name="IS-General Insurance" sheetId="19" r:id="rId15"/>
    <sheet name="IS-Reinsurance" sheetId="22" r:id="rId16"/>
    <sheet name="IS-CSAFPPTPTA Insurance" sheetId="20" r:id="rId17"/>
    <sheet name="IS-Social Insurance" sheetId="21" r:id="rId18"/>
    <sheet name="==" sheetId="27" r:id="rId19"/>
    <sheet name="FP-Syaria Life Insurance" sheetId="28" r:id="rId20"/>
    <sheet name="FP- Syaria General Insurance" sheetId="29" r:id="rId21"/>
    <sheet name="FP- Syaria Reinsurance" sheetId="30" r:id="rId22"/>
    <sheet name="===" sheetId="31" r:id="rId23"/>
    <sheet name="IS-Syaria Life Insurance" sheetId="32" r:id="rId24"/>
    <sheet name="IS-Syaria General Insurance" sheetId="33" r:id="rId25"/>
    <sheet name="IS-Syaria Reinsurance" sheetId="34" r:id="rId26"/>
    <sheet name="Glosary" sheetId="8" r:id="rId27"/>
  </sheets>
  <definedNames>
    <definedName name="premi_okto14" localSheetId="2">#REF!</definedName>
    <definedName name="premi_okto14" localSheetId="5">#REF!</definedName>
    <definedName name="premi_okto14">#REF!</definedName>
    <definedName name="_xlnm.Print_Area" localSheetId="0">Cover!$A$1:$Q$27</definedName>
    <definedName name="_xlnm.Print_Area" localSheetId="1">Disclaimer!$A$1:$E$31</definedName>
    <definedName name="_xlnm.Print_Area" localSheetId="2">Foreword!$A$1:$E$36</definedName>
    <definedName name="_xlnm.Print_Area" localSheetId="7">'FP-Life Insurance'!$A$1:$E$65</definedName>
    <definedName name="_xlnm.Print_Area" localSheetId="19">'FP-Syaria Life Insurance'!$A$1:$E$59</definedName>
    <definedName name="_xlnm.Print_Area" localSheetId="13">'IS-Life Insurance'!$A$1:$E$44</definedName>
    <definedName name="_xlnm.Print_Area" localSheetId="23">'IS-Syaria Life Insurance'!$A$1:$E$34</definedName>
    <definedName name="_xlnm.Print_Area" localSheetId="4">'Key Stats'!$A$1:$E$19</definedName>
    <definedName name="_xlnm.Print_Area" localSheetId="6">Overview!$A$1:$X$13</definedName>
    <definedName name="_xlnm.Print_Area" localSheetId="3">'Table Of Content'!$A$1:$F$57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3" l="1"/>
  <c r="E5" i="23"/>
  <c r="E6" i="23"/>
  <c r="E7" i="23"/>
  <c r="E8" i="23"/>
  <c r="E9" i="23"/>
  <c r="E16" i="23"/>
  <c r="E17" i="23"/>
  <c r="E18" i="23"/>
  <c r="E19" i="23"/>
  <c r="E20" i="23"/>
  <c r="E21" i="23"/>
  <c r="E28" i="23"/>
  <c r="E29" i="23"/>
  <c r="E30" i="23"/>
  <c r="E31" i="23"/>
  <c r="E32" i="23"/>
  <c r="E33" i="23"/>
  <c r="O9" i="26"/>
  <c r="O8" i="26"/>
  <c r="O7" i="26"/>
  <c r="N12" i="26"/>
  <c r="N11" i="26"/>
  <c r="N9" i="26"/>
  <c r="N8" i="26"/>
  <c r="N7" i="26"/>
  <c r="M9" i="26"/>
  <c r="M8" i="26"/>
  <c r="M7" i="26"/>
  <c r="L12" i="26"/>
  <c r="L11" i="26"/>
  <c r="L9" i="26"/>
  <c r="L8" i="26"/>
  <c r="L7" i="26"/>
  <c r="K9" i="26"/>
  <c r="K8" i="26"/>
  <c r="K7" i="26"/>
  <c r="J9" i="26"/>
  <c r="J8" i="26"/>
  <c r="J7" i="26"/>
  <c r="I9" i="26"/>
  <c r="I8" i="26"/>
  <c r="I7" i="26"/>
  <c r="H12" i="26"/>
  <c r="H11" i="26"/>
  <c r="H9" i="26"/>
  <c r="H8" i="26"/>
  <c r="H7" i="26"/>
  <c r="G9" i="26"/>
  <c r="G8" i="26"/>
  <c r="G7" i="26"/>
  <c r="F12" i="26"/>
  <c r="F11" i="26"/>
  <c r="F9" i="26"/>
  <c r="F8" i="26"/>
  <c r="F7" i="26"/>
  <c r="D12" i="26"/>
  <c r="D11" i="26"/>
  <c r="E9" i="26"/>
  <c r="D9" i="26"/>
  <c r="E8" i="26"/>
  <c r="D8" i="26"/>
  <c r="E7" i="26"/>
  <c r="D7" i="26"/>
  <c r="L10" i="26" l="1"/>
  <c r="H10" i="26"/>
  <c r="D32" i="23" l="1"/>
  <c r="D20" i="23" l="1"/>
  <c r="D8" i="23"/>
  <c r="C7" i="7"/>
  <c r="C6" i="7"/>
  <c r="C5" i="7"/>
  <c r="J6" i="26" l="1"/>
  <c r="J13" i="26" s="1"/>
  <c r="K6" i="26"/>
  <c r="K13" i="26" s="1"/>
  <c r="C18" i="34" l="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6" i="33" l="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C28" i="32"/>
  <c r="A7" i="32"/>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6" i="32"/>
  <c r="C26" i="32" l="1"/>
  <c r="C25" i="32"/>
  <c r="C9" i="34" l="1"/>
  <c r="O10" i="26" l="1"/>
  <c r="C32" i="34"/>
  <c r="C31" i="34"/>
  <c r="C30" i="34"/>
  <c r="C29" i="34"/>
  <c r="C28" i="34"/>
  <c r="C23" i="34"/>
  <c r="C22" i="34"/>
  <c r="C21" i="34"/>
  <c r="C20" i="34"/>
  <c r="C19" i="34"/>
  <c r="C12" i="34"/>
  <c r="C11" i="34"/>
  <c r="C10" i="34"/>
  <c r="C20" i="33"/>
  <c r="C10" i="33"/>
  <c r="C9" i="33"/>
  <c r="C8" i="33"/>
  <c r="C22" i="32"/>
  <c r="C21" i="32"/>
  <c r="C20" i="32"/>
  <c r="C24" i="34" l="1"/>
  <c r="C22" i="33"/>
  <c r="O6" i="26"/>
  <c r="O13" i="26" s="1"/>
  <c r="N6" i="26"/>
  <c r="C10" i="32" l="1"/>
  <c r="C24" i="32" s="1"/>
  <c r="C9" i="32"/>
  <c r="C8" i="32"/>
  <c r="C51" i="30"/>
  <c r="C40" i="30"/>
  <c r="C52" i="29"/>
  <c r="C41" i="29"/>
  <c r="C52" i="28"/>
  <c r="C51" i="28"/>
  <c r="C41" i="28"/>
  <c r="C40" i="28"/>
  <c r="C30" i="32" l="1"/>
  <c r="C32" i="32" s="1"/>
  <c r="C16" i="19"/>
  <c r="A6" i="30" l="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6" i="29" l="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6" i="28" l="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N10" i="26" l="1"/>
  <c r="N13" i="26" s="1"/>
  <c r="D10" i="26" l="1"/>
  <c r="C6" i="26"/>
  <c r="B6" i="26"/>
  <c r="E10" i="26" l="1"/>
  <c r="F10" i="26"/>
  <c r="G10" i="26"/>
  <c r="I10" i="26"/>
  <c r="M10" i="26"/>
  <c r="E6" i="26"/>
  <c r="F6" i="26"/>
  <c r="G6" i="26"/>
  <c r="H6" i="26"/>
  <c r="I6" i="26"/>
  <c r="L6" i="26"/>
  <c r="M6" i="26"/>
  <c r="D6" i="26" l="1"/>
  <c r="D13" i="26" s="1"/>
  <c r="E13" i="26" l="1"/>
  <c r="F13" i="26"/>
  <c r="G13" i="26"/>
  <c r="H13" i="26"/>
  <c r="I13" i="26"/>
  <c r="L13" i="26"/>
  <c r="M13" i="26"/>
  <c r="C10" i="26"/>
  <c r="C13" i="26" s="1"/>
  <c r="B10" i="26"/>
  <c r="B13" i="26" s="1"/>
  <c r="D11" i="13" l="1"/>
  <c r="D9" i="13"/>
  <c r="D7" i="13"/>
  <c r="D5" i="13"/>
  <c r="D4" i="13"/>
  <c r="D3" i="13"/>
  <c r="D8" i="13"/>
  <c r="D12" i="13"/>
  <c r="D9"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D33" i="23" l="1"/>
  <c r="D31" i="23"/>
  <c r="D30" i="23"/>
  <c r="D29" i="23"/>
  <c r="D28" i="23"/>
  <c r="D21" i="23"/>
  <c r="D19" i="23"/>
  <c r="D18" i="23"/>
  <c r="D17" i="23"/>
  <c r="D16" i="23"/>
  <c r="D7" i="23"/>
  <c r="D6" i="23"/>
  <c r="D5" i="23"/>
  <c r="D4" i="23"/>
</calcChain>
</file>

<file path=xl/sharedStrings.xml><?xml version="1.0" encoding="utf-8"?>
<sst xmlns="http://schemas.openxmlformats.org/spreadsheetml/2006/main" count="1482" uniqueCount="556">
  <si>
    <t>Asuransi Sosial / Social Insurance</t>
  </si>
  <si>
    <t>No</t>
  </si>
  <si>
    <t>Januari/January</t>
  </si>
  <si>
    <t xml:space="preserve">Komponen Ekuitas Lainnya </t>
  </si>
  <si>
    <t>Enquiries :</t>
  </si>
  <si>
    <t>For more information about the statistics in this publication:</t>
  </si>
  <si>
    <t>Pertanyaan :</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</si>
  <si>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</si>
  <si>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</si>
  <si>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</si>
  <si>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</si>
  <si>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</si>
  <si>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</si>
  <si>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</si>
  <si>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</si>
  <si>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</si>
  <si>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</si>
  <si>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</si>
  <si>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</si>
  <si>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</si>
  <si>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</si>
  <si>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</si>
  <si>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</si>
  <si>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</si>
  <si>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</si>
  <si>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</si>
  <si>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</si>
  <si>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</si>
  <si>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</si>
  <si>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</si>
  <si>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</si>
  <si>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</si>
  <si>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</si>
  <si>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</si>
  <si>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</si>
  <si>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</si>
  <si>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</si>
  <si>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</si>
  <si>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</si>
  <si>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</si>
  <si>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</si>
  <si>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</si>
  <si>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</si>
  <si>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</si>
  <si>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</si>
  <si>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</si>
  <si>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</si>
  <si>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</si>
  <si>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</si>
  <si>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</si>
  <si>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</si>
  <si>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</si>
  <si>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</si>
  <si>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</si>
  <si>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</si>
  <si>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</si>
  <si>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</si>
  <si>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</si>
  <si>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</si>
  <si>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</si>
  <si>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</si>
  <si>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</si>
  <si>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</si>
  <si>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</si>
  <si>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</si>
  <si>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</si>
  <si>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</si>
  <si>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</si>
  <si>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</si>
  <si>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</si>
  <si>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</si>
  <si>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</si>
  <si>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</si>
  <si>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</si>
  <si>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</si>
  <si>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</si>
  <si>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</si>
  <si>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</si>
  <si>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</si>
  <si>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</si>
  <si>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</si>
  <si>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</si>
  <si>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</si>
  <si>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</si>
  <si>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</si>
  <si>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</si>
  <si>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</si>
  <si>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</si>
  <si>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</si>
  <si>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</si>
  <si>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</si>
  <si>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</si>
  <si>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</si>
  <si>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</si>
  <si>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</si>
  <si>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</si>
  <si>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</si>
  <si>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</si>
  <si>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</si>
  <si>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</si>
  <si>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</si>
  <si>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</si>
  <si>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</si>
  <si>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</si>
  <si>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</si>
  <si>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</si>
  <si>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</si>
  <si>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</si>
  <si>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</si>
  <si>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</si>
  <si>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</si>
  <si>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</si>
  <si>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</si>
  <si>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</si>
  <si>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</si>
  <si>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</si>
  <si>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</si>
  <si>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</si>
  <si>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</si>
  <si>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</si>
  <si>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</si>
  <si>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</si>
  <si>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</si>
  <si>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</si>
  <si>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</si>
  <si>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</si>
  <si>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</si>
  <si>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</si>
  <si>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</si>
  <si>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</si>
  <si>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</si>
  <si>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</si>
  <si>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</si>
  <si>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</si>
  <si>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</si>
  <si>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</si>
  <si>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</si>
  <si>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</si>
  <si>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</si>
  <si>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</si>
  <si>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</si>
  <si>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</si>
  <si>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</si>
  <si>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</si>
  <si>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</si>
  <si>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</si>
  <si>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</si>
  <si>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</si>
  <si>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</si>
  <si>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</si>
  <si>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</si>
  <si>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</si>
  <si>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</si>
  <si>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</si>
  <si>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</si>
  <si>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</si>
  <si>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</si>
  <si>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</si>
  <si>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</si>
  <si>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</si>
  <si>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</si>
  <si>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</si>
  <si>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</si>
  <si>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</si>
  <si>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</si>
  <si>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</si>
  <si>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</si>
  <si>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</si>
  <si>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</si>
  <si>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</si>
  <si>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</si>
  <si>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</si>
  <si>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</si>
  <si>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</si>
  <si>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</si>
  <si>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</si>
  <si>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</si>
  <si>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</si>
  <si>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</si>
  <si>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</si>
  <si>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</si>
  <si>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</si>
  <si>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</si>
  <si>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</si>
  <si>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</si>
  <si>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</si>
  <si>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</si>
  <si>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</si>
  <si>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</si>
  <si>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</si>
  <si>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</si>
  <si>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</si>
  <si>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</si>
  <si>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</si>
  <si>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</si>
  <si>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</si>
  <si>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</si>
  <si>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</si>
  <si>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</si>
  <si>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</si>
  <si>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</si>
  <si>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</si>
  <si>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</si>
  <si>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</si>
  <si>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</si>
  <si>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</si>
  <si>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</si>
  <si>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</si>
  <si>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</si>
  <si>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</si>
  <si>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</si>
  <si>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</si>
  <si>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</si>
  <si>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</si>
  <si>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</si>
  <si>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</si>
  <si>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</si>
  <si>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</si>
  <si>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</si>
  <si>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</si>
  <si>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</si>
  <si>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</si>
  <si>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</si>
  <si>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</si>
  <si>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</si>
  <si>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</si>
  <si>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</si>
  <si>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</si>
  <si>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</si>
  <si>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</si>
  <si>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</si>
  <si>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</si>
  <si>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</si>
  <si>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</si>
  <si>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</si>
  <si>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</si>
  <si>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</si>
  <si>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</si>
  <si>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</si>
  <si>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</si>
  <si>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</si>
  <si>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</si>
  <si>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</si>
  <si>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</si>
  <si>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</si>
  <si>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</si>
  <si>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</si>
  <si>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</si>
  <si>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</si>
  <si>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</si>
  <si>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</si>
  <si>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</si>
  <si>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</si>
  <si>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</si>
  <si>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</si>
  <si>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</si>
  <si>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</si>
  <si>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</si>
  <si>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</si>
  <si>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</si>
  <si>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</si>
  <si>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</si>
  <si>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</si>
  <si>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</si>
  <si>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</si>
  <si>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</si>
  <si>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</si>
  <si>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</si>
  <si>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</si>
  <si>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</si>
  <si>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</si>
  <si>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</si>
  <si>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</si>
  <si>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</si>
  <si>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</si>
  <si>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</si>
  <si>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</si>
  <si>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</si>
  <si>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</si>
  <si>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</si>
  <si>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</si>
  <si>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</si>
  <si>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</si>
  <si>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</si>
  <si>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</si>
  <si>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</si>
  <si>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</si>
  <si>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</si>
  <si>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</si>
  <si>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</si>
  <si>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</si>
  <si>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</si>
  <si>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</si>
  <si>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</si>
  <si>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</si>
  <si>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</si>
  <si>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</si>
  <si>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</si>
  <si>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</si>
  <si>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</si>
  <si>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</si>
  <si>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</si>
  <si>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</si>
  <si>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</si>
  <si>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</si>
  <si>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</si>
  <si>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</si>
  <si>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</si>
  <si>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</si>
  <si>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</si>
  <si>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</si>
  <si>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</si>
  <si>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</si>
  <si>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</si>
  <si>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</si>
  <si>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</si>
  <si>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</si>
  <si>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</si>
  <si>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</si>
  <si>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</si>
  <si>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</si>
  <si>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</si>
  <si>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</si>
  <si>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</si>
  <si>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</si>
  <si>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</si>
  <si>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</si>
  <si>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</si>
  <si>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</si>
  <si>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</si>
  <si>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</si>
  <si>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</si>
  <si>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</si>
  <si>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</si>
  <si>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</si>
  <si>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</si>
  <si>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</si>
  <si>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</si>
  <si>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</si>
  <si>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</si>
  <si>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</si>
  <si>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</si>
  <si>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</si>
  <si>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</si>
  <si>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</si>
  <si>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</si>
  <si>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</si>
  <si>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</si>
  <si>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</si>
  <si>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</si>
  <si>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</si>
  <si>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</si>
  <si>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</si>
  <si>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</si>
  <si>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</si>
  <si>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</si>
  <si>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</si>
  <si>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</si>
  <si>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</si>
  <si>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</si>
  <si>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</si>
  <si>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</si>
  <si>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</si>
  <si>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</si>
  <si>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</si>
  <si>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</si>
  <si>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</si>
  <si>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</si>
  <si>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</si>
  <si>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</si>
  <si>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</si>
  <si>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</si>
  <si>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</si>
  <si>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</si>
  <si>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</si>
  <si>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</si>
  <si>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</si>
  <si>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</si>
  <si>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</si>
  <si>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</si>
  <si>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</si>
  <si>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</si>
  <si>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</si>
  <si>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</si>
  <si>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</si>
  <si>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</si>
  <si>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</si>
  <si>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</si>
  <si>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</si>
  <si>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</si>
  <si>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</si>
  <si>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</si>
  <si>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</si>
  <si>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</si>
  <si>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</si>
  <si>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</si>
  <si>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</si>
  <si>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</si>
  <si>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</si>
  <si>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</si>
  <si>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</si>
  <si>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</si>
  <si>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</si>
  <si>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</si>
  <si>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</si>
  <si>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</si>
  <si>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</si>
  <si>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</si>
  <si>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</si>
  <si>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</si>
  <si>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</si>
  <si>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</si>
  <si>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</si>
  <si>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</si>
  <si>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</si>
  <si>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</si>
  <si>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</si>
  <si>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</si>
  <si>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</si>
  <si>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</si>
  <si>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</si>
  <si>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</si>
  <si>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</si>
  <si>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</si>
  <si>
    <t>Disclaimer:</t>
  </si>
  <si>
    <r>
      <rPr>
        <i/>
        <sz val="12"/>
        <color theme="1"/>
        <rFont val="Cambria"/>
        <family val="1"/>
        <scheme val="major"/>
      </rPr>
      <t xml:space="preserve">Overview </t>
    </r>
    <r>
      <rPr>
        <sz val="12"/>
        <color theme="1"/>
        <rFont val="Cambria"/>
        <family val="1"/>
        <scheme val="major"/>
      </rPr>
      <t>Direktori Perusahaan Asuransi</t>
    </r>
  </si>
  <si>
    <t>Komponen</t>
  </si>
  <si>
    <t>Konvensional</t>
  </si>
  <si>
    <t>Syariah</t>
  </si>
  <si>
    <t>Asuransi Jiwa</t>
  </si>
  <si>
    <t>Asuransi Umum</t>
  </si>
  <si>
    <t>Reasuransi</t>
  </si>
  <si>
    <t>TOTAL</t>
  </si>
  <si>
    <t>RINGKASAN INDUSTRI ASURANSI</t>
  </si>
  <si>
    <t xml:space="preserve">INSURANCE INSTITUTION OVERVIEW </t>
  </si>
  <si>
    <t>Jumlah Industri (Unit)
Number of Industries (Units)</t>
  </si>
  <si>
    <t>Aset (miliar Rp)
Assets (billion Rp)</t>
  </si>
  <si>
    <t>Liabilitas (miliar Rp)
Liabilities (billion Rp)</t>
  </si>
  <si>
    <t>Ekuitas (miliar Rp)
Equities (billion Rp)</t>
  </si>
  <si>
    <t>Asuransi Komersil</t>
  </si>
  <si>
    <t>Asuransi Non Komersil</t>
  </si>
  <si>
    <t>Syariah (Full Pledge)</t>
  </si>
  <si>
    <t>Konvensional dan Syariah (UUS)</t>
  </si>
  <si>
    <t>Asuransi Jiwa Syariah/ Syaria Life Insurance</t>
  </si>
  <si>
    <t xml:space="preserve">Deposito  </t>
  </si>
  <si>
    <t xml:space="preserve">Sertifikat Deposito </t>
  </si>
  <si>
    <t xml:space="preserve">Saham Syariah </t>
  </si>
  <si>
    <t xml:space="preserve">Sukuk atau Obligasi Syariah </t>
  </si>
  <si>
    <t xml:space="preserve">MTN Syariah </t>
  </si>
  <si>
    <t xml:space="preserve">Surat Berharga Syariah Negara </t>
  </si>
  <si>
    <t xml:space="preserve">Surat Berharga Syariah yang Diterbitkan oleh Negara Selain Negara Republik Indonesia </t>
  </si>
  <si>
    <t xml:space="preserve">Surat Berharga Syariah yang Diterbitkan oleh  Bank Indonesia </t>
  </si>
  <si>
    <t xml:space="preserve">Surat Berharga Syariah yang Diterbitkan oleh Lembaga Multinasional </t>
  </si>
  <si>
    <t xml:space="preserve">Reksa Dana Syariah </t>
  </si>
  <si>
    <t xml:space="preserve">Efek Beragun Aset Syariah </t>
  </si>
  <si>
    <t xml:space="preserve">Dana Investasi Real Estate Syariah </t>
  </si>
  <si>
    <t xml:space="preserve">REPO </t>
  </si>
  <si>
    <t xml:space="preserve">Properti Investasi </t>
  </si>
  <si>
    <t xml:space="preserve">Pembiayaan Melalui Kerjasama dengan Pihak Lain </t>
  </si>
  <si>
    <t xml:space="preserve">Emas  murni </t>
  </si>
  <si>
    <t xml:space="preserve">Pembiayaan Syariah Dengan Hak Tanggungan </t>
  </si>
  <si>
    <t xml:space="preserve">Sukuk Daerah </t>
  </si>
  <si>
    <t xml:space="preserve">Dana Investasi Infrastruktur berbentuk kontrak investasi kolektif </t>
  </si>
  <si>
    <t xml:space="preserve">Investasi lain </t>
  </si>
  <si>
    <t xml:space="preserve">Kas dan Bank </t>
  </si>
  <si>
    <t xml:space="preserve">Tagihan  </t>
  </si>
  <si>
    <t xml:space="preserve">Aset Reasuransi </t>
  </si>
  <si>
    <t xml:space="preserve">Property Bukan Investasi </t>
  </si>
  <si>
    <t xml:space="preserve">Biaya akuisisi yang ditangguhkan </t>
  </si>
  <si>
    <t>JUMLAH BUKAN INVESTASI</t>
  </si>
  <si>
    <t xml:space="preserve">Utang klaim dan manfaat dibayar </t>
  </si>
  <si>
    <t xml:space="preserve">Utang lain </t>
  </si>
  <si>
    <t>JUMLAH UTANG</t>
  </si>
  <si>
    <t xml:space="preserve">Penyisihan kontribusi </t>
  </si>
  <si>
    <t xml:space="preserve">Penyisihan atas kontribusi yang belum merupakan pendapatan </t>
  </si>
  <si>
    <t xml:space="preserve">Penyisihan  klaim </t>
  </si>
  <si>
    <t xml:space="preserve">Penyisihan atas risiko bencana </t>
  </si>
  <si>
    <t>JUMLAH PENYISIHAN TEKNIS</t>
  </si>
  <si>
    <t>JUMLAH LIABILITAS</t>
  </si>
  <si>
    <t xml:space="preserve">Qardh </t>
  </si>
  <si>
    <t xml:space="preserve">Modal Disetor  </t>
  </si>
  <si>
    <t xml:space="preserve">Agio/Disagio Saham </t>
  </si>
  <si>
    <t>Komponen Ekuitas Lainn</t>
  </si>
  <si>
    <t xml:space="preserve">LIABILITAS DAN EKUITAS </t>
  </si>
  <si>
    <t>JUMLAH EKUITAS DANA</t>
  </si>
  <si>
    <t>Syaria Stocks</t>
  </si>
  <si>
    <t>Syaria Bonds</t>
  </si>
  <si>
    <t>Syaria Medium Term Note</t>
  </si>
  <si>
    <t>Syaria Marketable Securities Issued By Republic Indonesia</t>
  </si>
  <si>
    <t>Syaria Marketable Securities Issued By other than Republic Indonesia</t>
  </si>
  <si>
    <t>Syaria Marketable Securities Issued By Bank Indonesia</t>
  </si>
  <si>
    <t>Syaria Marketable Securities Issued By Multinational Institution</t>
  </si>
  <si>
    <t>Syaria Mutual Fund</t>
  </si>
  <si>
    <t>Syaria Collective Investment Contract-Assets Backed Securities</t>
  </si>
  <si>
    <t>Syaria Real Estate Investment Fund</t>
  </si>
  <si>
    <t>Kontribusi Tabarru'/Kontribusi Tanahud/Ujroh/Alokasi Investasi</t>
  </si>
  <si>
    <t>Kontribusi Reasuransi/Retrosesi</t>
  </si>
  <si>
    <t>Klaim recovery</t>
  </si>
  <si>
    <t xml:space="preserve">Kenaikan (Penurunan) Penyisihan Klaim </t>
  </si>
  <si>
    <t>Penarikan Dana Investasi Peserta yang Telah Jatuh Tempo</t>
  </si>
  <si>
    <t>Penarikan/Penebusan Dana Investasi Peserta (Belum Jatuh Tempo)</t>
  </si>
  <si>
    <t xml:space="preserve">Jumlah Pendapatan Kontribusi Neto </t>
  </si>
  <si>
    <t xml:space="preserve">Jumlah Beban Klaim Netto </t>
  </si>
  <si>
    <t>Beban Akuisisi</t>
  </si>
  <si>
    <t>Beban Umum dan Administrasi</t>
  </si>
  <si>
    <t>JUMLAH KINERJA SELURUH DANA</t>
  </si>
  <si>
    <t>Kontribusi Tabarru'/Kontribusi Tanahud/Ujroh/Investation Allocation</t>
  </si>
  <si>
    <t>Premi/Kontribusi (miliar Rp)
Premium Income (miliar Rp)</t>
  </si>
  <si>
    <t>Asuransi Umum Syariah/ Syaria General Insurance</t>
  </si>
  <si>
    <t>Reasuransi Syariah/ Syaria Reinsurance</t>
  </si>
  <si>
    <t xml:space="preserve">Penyisihan ujroh </t>
  </si>
  <si>
    <t xml:space="preserve">Penyisihan PAYDI yang memberikan garansi pokok investasi </t>
  </si>
  <si>
    <t xml:space="preserve">Akumulasi Dana </t>
  </si>
  <si>
    <t xml:space="preserve">Profit Equilization Reserve </t>
  </si>
  <si>
    <t xml:space="preserve">Kontribusi Neto </t>
  </si>
  <si>
    <t>Jumlah Hasil Investasi</t>
  </si>
  <si>
    <t>Jumlah Ujroh Pengelolaan Investasi</t>
  </si>
  <si>
    <t>Jumlah Pendapatan Hasil Investasi dan Ujroh Pengelolaan Investasi</t>
  </si>
  <si>
    <t>Kenaikan (penurunan) Penyisihan Ujroh</t>
  </si>
  <si>
    <t>Kenaikan (penurunan) Penyisihan PAYDI yang memberikan garansi pokok investasi</t>
  </si>
  <si>
    <t xml:space="preserve">Asuransi Umum Syariah/Syaria General Insurance </t>
  </si>
  <si>
    <t>Klaim (miliar Rp)
Claim (miliar Rp)</t>
  </si>
  <si>
    <t>Pendapatan Lain</t>
  </si>
  <si>
    <t>Beban Lain</t>
  </si>
  <si>
    <t>Penurunan (Kenaikan) Penyisihan Kontribusi dan PAKYBMP (Net Setelah Aset Reasuransi)</t>
  </si>
  <si>
    <t xml:space="preserve">LABA (RUGI) USAHA ASURANSI </t>
  </si>
  <si>
    <t>Penurunan (Kenaikan) Penyisihan</t>
  </si>
  <si>
    <t>Pendapatan (Beban) Underwriting Lain Neto</t>
  </si>
  <si>
    <t>Pendapatan (beban) Komprehensif Lain</t>
  </si>
  <si>
    <t>Jumlah Kontribusi Bruto/Ujroh Diterima/Alokasi Untuk Investasi</t>
  </si>
  <si>
    <t>Pinjaman Subordinasi/Qardh (miliar Rp)
Subordinate Loan/Qardh (miliar Rp)</t>
  </si>
  <si>
    <t>Statistik Bulanan Asuransi  Indonesia / Indonesia Insurance Monthly Statistics</t>
  </si>
  <si>
    <t>Rasio Asuransi Jiwa Konvensional</t>
  </si>
  <si>
    <t>Rasio Asuransi Umum Konvensional</t>
  </si>
  <si>
    <t>Rasio Reasuransi Konvensional</t>
  </si>
  <si>
    <t>Kata Pengantar</t>
  </si>
  <si>
    <t>Foreword</t>
  </si>
  <si>
    <t>Statistik-bulanan perusahaan asuransi merupakan media publikasi yang menyajikan data mengenai Perusahaan Asuransi. Statistik-bulanan perusahaan asuransi diterbitkan secara bulanan oleh Departemen Pengelolaan Data dan Statistik dan dapat diakses melalui situs resmi Otoritas Jasa Keuangan di alamat www.ojk.go.id.</t>
  </si>
  <si>
    <t>The Insurance company monthly statistics is a publication media that provides data of Insurance Companies. Insurance company monthly statistics is published by Department of Data Management and Statistics. It is also accessible through the official website of Indonesia Financial Services Authority at www.ojk.go.id.</t>
  </si>
  <si>
    <t>Data yang digunakan dalam publikasi  ini bersumber dari Laporan Bulanan Perusahaan Asuransi.</t>
  </si>
  <si>
    <t>Data used in this publication are derived from Insurance Companies Monthly Report.</t>
  </si>
  <si>
    <t xml:space="preserve">Mulai Januari 2024 telah dilakukan perubahan format penyajian Statistik-bulanan perusahaan asuransi serta terdapat penambahan data Asuransi Syariah. Statistik-bulanan perusahaan asuransi disajikan dalam dua kategori: 1) Agregat-Konvensional ; dan 2) Agregat-Syariah. </t>
  </si>
  <si>
    <t>Starting January 2024, changes have been made to the format for presenting Insurance company monthly statistics and Sharia Insurance data has been added. Insurance company monthly statistics are presented in two categories: 1) Aggregate-Conventional; and 2) Aggregate-Sharia.</t>
  </si>
  <si>
    <t xml:space="preserve">Dengan terbitnya Statistik-bulanan perusahaan asuransi ini, kami berharap data yang disajikan dapat memberikan manfaat bagi semua pihak.   </t>
  </si>
  <si>
    <t>We hope the publication of Insurance company monthly statistics provides benefits to the readers.</t>
  </si>
  <si>
    <t>Jakarta,   Januari 2024</t>
  </si>
  <si>
    <t>Jakarta,   January 2024</t>
  </si>
  <si>
    <t>Otoritas Jasa Keuangan</t>
  </si>
  <si>
    <t>Indonesia Financial Services Authority</t>
  </si>
  <si>
    <t>Data dan informasi dalam Statistik-bulanan perusahaan asuransi ini ditujukan untuk publikasi semata. Otoritas Jasa Keuangan telah berupaya memastikan kualitas data dalam Statistik-bulanan perusahaan asuransi ini. Namun demikian, segala kerugian yang timbul akibat penggunaan data/informasi tidak menjadi tanggung jawab Otoritas Jasa Keuangan.</t>
  </si>
  <si>
    <t>Data and information in these Insurance company monthly statistics are intended for publication only. Indonesia Financial Services Authority has made efforts to ensure the quality of data in these Insurance company monthly statistics. However, any losses arising from the use of data/information are not the responsibility of Indonesia Financial Services Authority.</t>
  </si>
  <si>
    <t>Februari 2024</t>
  </si>
  <si>
    <r>
      <t xml:space="preserve">Februari/
</t>
    </r>
    <r>
      <rPr>
        <b/>
        <i/>
        <sz val="12"/>
        <rFont val="Calibri"/>
        <family val="2"/>
      </rPr>
      <t>February</t>
    </r>
  </si>
  <si>
    <r>
      <t xml:space="preserve">February/
</t>
    </r>
    <r>
      <rPr>
        <b/>
        <i/>
        <sz val="12"/>
        <rFont val="Calibri"/>
        <family val="2"/>
      </rPr>
      <t>February</t>
    </r>
  </si>
  <si>
    <t>Februari/ February</t>
  </si>
  <si>
    <t>Pendapatan (Beban) Komprehensif 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</si>
</sst>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Red]\-&quot;£&quot;#,##0"/>
    <numFmt numFmtId="177" formatCode="&quot;£&quot;#,##0.00;\-&quot;£&quot;#,##0.00"/>
    <numFmt numFmtId="178" formatCode="&quot;£&quot;#,##0.00;[Red]\-&quot;£&quot;#,##0.00"/>
    <numFmt numFmtId="179" formatCode="_-&quot;£&quot;* #,##0_-;\-&quot;£&quot;* #,##0_-;_-&quot;£&quot;* &quot;-&quot;_-;_-@_-"/>
    <numFmt numFmtId="180" formatCode="_-&quot;£&quot;* #,##0.00_-;\-&quot;£&quot;* #,##0.00_-;_-&quot;£&quot;* &quot;-&quot;??_-;_-@_-"/>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mmm\ yyyy"/>
    <numFmt numFmtId="187" formatCode="0.00\ ;\(0.00\)"/>
    <numFmt numFmtId="188" formatCode="#,##0;[Red]\(#,##0\)"/>
    <numFmt numFmtId="189" formatCode="###\ ###\ ####"/>
    <numFmt numFmtId="190" formatCode="_([$€-2]* #,##0.00_);_([$€-2]* \(#,##0.00\);_([$€-2]* &quot;-&quot;??_)"/>
    <numFmt numFmtId="191" formatCode="0.00_)"/>
    <numFmt numFmtId="192" formatCode="#,##0.00;\(#,##0\)"/>
    <numFmt numFmtId="193" formatCode="##,###,##0.00"/>
    <numFmt numFmtId="194" formatCode="_-&quot;\&quot;* #,##0_-;\-&quot;\&quot;* #,##0_-;_-&quot;\&quot;* &quot;-&quot;_-;_-@_-"/>
    <numFmt numFmtId="195" formatCode="[$-10409]dd\ mmm\ yyyy"/>
    <numFmt numFmtId="196" formatCode="[$-421]mmm\ yyyy;@"/>
    <numFmt numFmtId="197" formatCode="0.0%"/>
    <numFmt numFmtId="198" formatCode="_(* #,##0.0_);_(* \(#,##0.0\);_(* &quot;-&quot;??_);_(@_)"/>
    <numFmt numFmtId="199" formatCode="_(* #,##0_);_(* \(#,##0\);_(* &quot;-&quot;??_);_(@_)"/>
    <numFmt numFmtId="200" formatCode="_(* #,##0.000_);_(* \(#,##0.000\);_(* &quot;-&quot;??_);_(@_)"/>
    <numFmt numFmtId="201" formatCode="#,##0.00\ &quot;F&quot;;[Red]\-#,##0.00\ &quot;F&quot;"/>
    <numFmt numFmtId="202" formatCode="0;[Red]0"/>
    <numFmt numFmtId="203" formatCode="0.00_);[Red]\(0.00\)"/>
    <numFmt numFmtId="204" formatCode="0.00_);\(0.00\)"/>
    <numFmt numFmtId="205" formatCode="0.00;[Red]0.00"/>
    <numFmt numFmtId="206" formatCode="0.0_);\(0.0\)"/>
    <numFmt numFmtId="207" formatCode="_(* #,##0,_);[Red]_(* \(#,##0,\);_(* &quot;&quot;&quot;&quot;&quot;&quot;&quot;&quot;\ \-\ &quot;&quot;&quot;&quot;&quot;&quot;&quot;&quot;_);_(@_)"/>
    <numFmt numFmtId="208" formatCode="#,##0.0000000"/>
    <numFmt numFmtId="209" formatCode="0.0%\ ;[Red]\(0.0%\)\ ;&quot;-  &quot;"/>
    <numFmt numFmtId="210" formatCode="0.0000000"/>
    <numFmt numFmtId="211" formatCode="_(&quot;$&quot;* #,##0_);_(&quot;$&quot;* \(#,##0\);_(&quot;$&quot;* &quot;-&quot;??_);_(@_)"/>
    <numFmt numFmtId="212" formatCode="&quot;$&quot;\ #,##0_);\(&quot;$&quot;#,##0\)"/>
    <numFmt numFmtId="213" formatCode="#,##0.000_);[Red]\(#,##0.000\)"/>
    <numFmt numFmtId="214" formatCode="&quot;          &quot;@"/>
    <numFmt numFmtId="215" formatCode="0%_);[Red]\(0%\)"/>
    <numFmt numFmtId="216" formatCode="0%;\(0%\)"/>
    <numFmt numFmtId="217" formatCode="mm/dd/yy"/>
    <numFmt numFmtId="218" formatCode="0_);\(0\)"/>
    <numFmt numFmtId="219" formatCode="0.0_);[Red]\(0.0\)"/>
    <numFmt numFmtId="220" formatCode="m\-yy"/>
    <numFmt numFmtId="221" formatCode="#,##0.00_);\(#,##0.00\);&quot;- &quot;"/>
    <numFmt numFmtId="222" formatCode="_(&quot;$&quot;* #,##0.00_);_(&quot;$&quot;* \(#,##0.00\);_(&quot;$&quot;* &quot;-&quot;_);_(@_)"/>
    <numFmt numFmtId="223" formatCode="#,##0&quot;F&quot;_);[Red]\(#,##0&quot;F&quot;\)"/>
    <numFmt numFmtId="224" formatCode="&quot;Rp&quot;\ #,##0_);\(&quot;Rp&quot;#,##0\)"/>
    <numFmt numFmtId="225" formatCode="_(&quot;Rp&quot;* #,##0_);_(&quot;Rp&quot;* \(#,##0\);_(&quot;Rp&quot;* &quot;-&quot;??_);_(@_)"/>
    <numFmt numFmtId="226" formatCode="#,##0.0000"/>
    <numFmt numFmtId="227" formatCode="&quot;Rp&quot;* #,##0\ ;&quot;Rp&quot;* \(#,##0\)"/>
    <numFmt numFmtId="228" formatCode="_(&quot;Rp&quot;* #,##0.000000_);_(&quot;Rp&quot;* \(#,##0.000000\);_(&quot;Rp&quot;* &quot;-&quot;??_);_(@_)"/>
    <numFmt numFmtId="229" formatCode="&quot;Rp&quot;#,##0.0_);\(&quot;Rp&quot;#,##0.0\)"/>
    <numFmt numFmtId="230" formatCode="&quot;Rp&quot;* #,##0.0\ ;&quot;Rp&quot;* \(#,##0.0\)"/>
    <numFmt numFmtId="231" formatCode="&quot;Rp&quot;* #,##0.00\ ;&quot;Rp&quot;* \(#,##0.00\)"/>
    <numFmt numFmtId="232" formatCode="mmmddyyyy"/>
    <numFmt numFmtId="233" formatCode="#,##0\ "/>
    <numFmt numFmtId="234" formatCode="#,##0\ ;\(#,##0\);\-\ "/>
    <numFmt numFmtId="235" formatCode="#,##0.00;\(#,##0.00\)"/>
    <numFmt numFmtId="236" formatCode="#,##0;\(#,##0\)"/>
    <numFmt numFmtId="237" formatCode="#,##0.0_);\(#,##0.0\)"/>
    <numFmt numFmtId="238" formatCode="\£#,##0.00;[Red]&quot;-£&quot;#,##0.00"/>
    <numFmt numFmtId="239" formatCode="\$#,##0;[Red]&quot;-$&quot;#,##0"/>
    <numFmt numFmtId="240" formatCode="_-\£* #,##0_-;&quot;-£&quot;* #,##0_-;_-\£* \-_-;_-@_-"/>
    <numFmt numFmtId="241" formatCode="_-\$* #,##0.00_-;&quot;-$&quot;* #,##0.00_-;_-\$* \-??_-;_-@_-"/>
    <numFmt numFmtId="242" formatCode="#,##0.00\ _$;\-#,##0.00\ _$"/>
    <numFmt numFmtId="243" formatCode="_-\£* #,##0.00_-;&quot;-£&quot;* #,##0.00_-;_-\£* \-??_-;_-@_-"/>
    <numFmt numFmtId="244" formatCode="#,##0.0;\(#,##0.0\)"/>
    <numFmt numFmtId="245" formatCode="General_)"/>
    <numFmt numFmtId="246" formatCode="\$#,##0.00;&quot;-$&quot;#,##0.00"/>
    <numFmt numFmtId="247" formatCode="\£#,##0.00;&quot;-£&quot;#,##0.00"/>
    <numFmt numFmtId="248" formatCode="\$#,##0.00;[Red]&quot;-$&quot;#,##0.00"/>
    <numFmt numFmtId="249" formatCode="###0;\(#,##0.0\)"/>
    <numFmt numFmtId="250" formatCode="_-\$* #,##0_-;&quot;-$&quot;* #,##0_-;_-\$* \-_-;_-@_-"/>
    <numFmt numFmtId="251" formatCode="_-* #,##0_-;\-* #,##0_-;_-* \-_-;_-@_-"/>
    <numFmt numFmtId="252" formatCode="&quot;\&quot;#,##0;[Red]&quot;\&quot;\-#,##0"/>
    <numFmt numFmtId="253" formatCode="0_)"/>
    <numFmt numFmtId="254" formatCode="_(\£* #,##0_);_(\£* \(#,##0\);_(\£* &quot;-&quot;_);_(@_)"/>
    <numFmt numFmtId="255" formatCode="_(\£* #,##0.0_);_(\£* \(#,##0.0\);_(\£* &quot;-&quot;_);_(@_)"/>
    <numFmt numFmtId="256" formatCode="_(\£* #,##0.00_);_(\£* \(#,##0.00\);_(\£* &quot;-&quot;_);_(@_)"/>
    <numFmt numFmtId="257" formatCode="_(* #,##0\p_);_(* \(#,##0\p\);_(* &quot;-&quot;\ \p_);_(@_)"/>
    <numFmt numFmtId="258" formatCode="_(* #,##0.00\p_);_(* \(#,##0.00\p\);_(* &quot;-&quot;\ \p_);_(@_)"/>
    <numFmt numFmtId="259" formatCode="\£#,##0.00"/>
    <numFmt numFmtId="260" formatCode="\¥* #,##0\ ;\¥* \(#,##0\)"/>
    <numFmt numFmtId="261" formatCode="#."/>
    <numFmt numFmtId="262" formatCode="_(* #.##0.0_);_(* \(#.##0.0\);_(* &quot;-&quot;??_);_(@_)"/>
    <numFmt numFmtId="263" formatCode="#,##0.00\ ;\-#,##0.00\ ;&quot; -&quot;#\ ;@\ "/>
    <numFmt numFmtId="264" formatCode="_ * #,##0.00_ ;_ * \-#,##0.00_ ;_ * &quot;-&quot;??_ ;_ @_ "/>
    <numFmt numFmtId="265" formatCode="_ * #,##0_ ;_ * \-#,##0_ ;_ * &quot;-&quot;_ ;_ @_ "/>
    <numFmt numFmtId="266" formatCode="&quot;\&quot;#,##0.00;[Red]&quot;\&quot;\-#,##0.00"/>
    <numFmt numFmtId="267" formatCode="0.0\ \x;\ \(0.0\ \x\)"/>
    <numFmt numFmtId="268" formatCode="#,##0;\(#,##0\);\-"/>
    <numFmt numFmtId="269" formatCode="mmm"/>
    <numFmt numFmtId="270" formatCode="0.0"/>
    <numFmt numFmtId="271" formatCode="_(* #,##0_);[Red]_(* \(#,##0\);_(* &quot;&quot;&quot;&quot;&quot;&quot;&quot;&quot;\ \-\ &quot;&quot;&quot;&quot;&quot;&quot;&quot;&quot;_);_(@_)"/>
    <numFmt numFmtId="272" formatCode="0%;\(0%\);;"/>
    <numFmt numFmtId="273" formatCode="0%;\(0%\);&quot;-&quot;"/>
    <numFmt numFmtId="274" formatCode="0.000%"/>
    <numFmt numFmtId="275" formatCode="#,##0_);[Red]\(#,##0\);&quot;-&quot;"/>
    <numFmt numFmtId="276" formatCode="&quot;CHF&quot;\ #,##0.00;&quot;CHF&quot;\ \-#,##0.00"/>
    <numFmt numFmtId="277" formatCode="#,##0_);\(#,##0\);\-\-"/>
    <numFmt numFmtId="278" formatCode="#,##0.0_);[Red]\(#,##0.0\)"/>
    <numFmt numFmtId="279" formatCode="_._.* \(#,##0\)_%;_._.* #,##0_)_%;_._.* 0_)_%;_._.@_)_%"/>
    <numFmt numFmtId="280" formatCode="\$#,##0.00;[Red]\-\$#,##0.00"/>
    <numFmt numFmtId="281" formatCode="#,##0\ &quot;FB&quot;;\-#,##0\ &quot;FB&quot;"/>
    <numFmt numFmtId="282" formatCode="&quot;Rp&quot;#,##0\ ;\(&quot;Rp&quot;#,##0\)"/>
    <numFmt numFmtId="283" formatCode="\$#,##0.00;\(\$#,##0.00\)"/>
    <numFmt numFmtId="284" formatCode="\$\ #,##0;\-\$\ #,##0"/>
    <numFmt numFmtId="285" formatCode="_-&quot;IR£&quot;* #,##0.00_-;\-&quot;IR£&quot;* #,##0.00_-;_-&quot;IR£&quot;* &quot;-&quot;??_-;_-@_-"/>
    <numFmt numFmtId="286" formatCode="\$#,##0;\(\$#,##0\)"/>
    <numFmt numFmtId="287" formatCode="_-* #,##0\ _z_l_-;\-* #,##0\ _z_l_-;_-* &quot;-&quot;\ _z_l_-;_-@_-"/>
    <numFmt numFmtId="288" formatCode="_-* #,##0.00\ _z_l_-;\-* #,##0.00\ _z_l_-;_-* &quot;-&quot;??\ _z_l_-;_-@_-"/>
    <numFmt numFmtId="289" formatCode="_([$€]* #,##0.00_);_([$€]* \(#,##0.00\);_([$€]* &quot;-&quot;??_);_(@_)"/>
    <numFmt numFmtId="290" formatCode="_(* #,##0.0,_);_(* \(#,##0.0,\);_(* &quot;-&quot;_);_(@_)"/>
    <numFmt numFmtId="291" formatCode="&quot;IR£&quot;#,##0.00;[Red]\-&quot;IR£&quot;#,##0.00"/>
    <numFmt numFmtId="292" formatCode="_-* #,##0.000_-;\-* #,##0.000_-;_-* &quot;-&quot;??_-;_-@_-"/>
    <numFmt numFmtId="293" formatCode="\$#,##0.0_);&quot;($&quot;#,##0.0\)"/>
    <numFmt numFmtId="294" formatCode="\€#,##0.0_);&quot;(€&quot;#,##0.0\)"/>
    <numFmt numFmtId="295" formatCode="\£#,##0.0_);&quot;(£&quot;#,##0.0\)"/>
    <numFmt numFmtId="296" formatCode="\¥#,##0.0_);&quot;(¥&quot;#,##0.0\)"/>
    <numFmt numFmtId="297" formatCode="#,##0\ &quot;Pts&quot;;[Red]\-#,##0\ &quot;Pts&quot;"/>
    <numFmt numFmtId="298" formatCode="#,##0\ &quot;F&quot;;[Red]\-#,##0\ &quot;F&quot;"/>
    <numFmt numFmtId="299" formatCode="0.0\x"/>
    <numFmt numFmtId="300" formatCode="0.00000000"/>
    <numFmt numFmtId="301" formatCode="0.0000%"/>
    <numFmt numFmtId="302" formatCode="&quot;IR£&quot;#,##0.00;\-&quot;IR£&quot;#,##0.00"/>
    <numFmt numFmtId="303" formatCode="mmmm\-yy"/>
    <numFmt numFmtId="304" formatCode="#,##0.0\ ;\(#,##0.0\)"/>
    <numFmt numFmtId="305" formatCode="&quot;IR£&quot;#,##0;\-&quot;IR£&quot;#,##0"/>
    <numFmt numFmtId="306" formatCode="0%_);\(0%\)"/>
    <numFmt numFmtId="307" formatCode="0.000000000"/>
    <numFmt numFmtId="308" formatCode="_-&quot;IR£&quot;* #,##0_-;\-&quot;IR£&quot;* #,##0_-;_-&quot;IR£&quot;* &quot;-&quot;_-;_-@_-"/>
    <numFmt numFmtId="309" formatCode="0.0000000000"/>
    <numFmt numFmtId="310" formatCode="#,##0.0%;\-#,##0.0%;\-\%"/>
    <numFmt numFmtId="311" formatCode="#,##0.0;\-#,##0.0;\-\ "/>
    <numFmt numFmtId="312" formatCode="#,##0.00;\-#,##0.00;\-\ "/>
    <numFmt numFmtId="313" formatCode="#,##0.0\x;\-#,##0.0\x;\-\ "/>
    <numFmt numFmtId="314" formatCode="&quot;Rp&quot;* #,##0.00_);[Red]&quot;(Rp&quot;* #,##0.00\)"/>
    <numFmt numFmtId="315" formatCode="&quot;Rp&quot;* #,##0_);[Red]&quot;(Rp&quot;* #,##0\)"/>
    <numFmt numFmtId="316" formatCode=";;;"/>
    <numFmt numFmtId="317" formatCode=";;"/>
    <numFmt numFmtId="318" formatCode="_(&quot;Rp&quot;* #,##0.00000000_);_(&quot;Rp&quot;* \(#,##0.00000000\);_(&quot;Rp&quot;* &quot;-&quot;??_);_(@_)"/>
    <numFmt numFmtId="319" formatCode="00&quot; &quot;00&quot; &quot;00&quot; &quot;00"/>
    <numFmt numFmtId="320" formatCode="*-"/>
    <numFmt numFmtId="321" formatCode="*\&quot;-&quot;"/>
    <numFmt numFmtId="322" formatCode="mmm\ dd\,\ yy"/>
    <numFmt numFmtId="323" formatCode="#,##0.00\ ;\(#,##0.00\)"/>
    <numFmt numFmtId="324" formatCode="yyyy&quot;A&quot;"/>
    <numFmt numFmtId="325" formatCode="yyyy&quot;E&quot;"/>
    <numFmt numFmtId="326" formatCode="_(#,##0.0_);_(\(#,##0.0\);\-??_);_(@_)_)"/>
    <numFmt numFmtId="327" formatCode="&quot;$&quot;* #,##0\ ;&quot;$&quot;* \(#,##0\)"/>
    <numFmt numFmtId="328" formatCode="_(&quot;$&quot;* #,##0.000000_);_(&quot;$&quot;* \(#,##0.000000\);_(&quot;$&quot;* &quot;-&quot;??_);_(@_)"/>
    <numFmt numFmtId="329" formatCode="&quot;$&quot;* #,##0.0\ ;&quot;$&quot;* \(#,##0.0\)"/>
    <numFmt numFmtId="330" formatCode="&quot;$&quot;* #,##0.00\ ;&quot;$&quot;* \(#,##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0_);_(* \(#,##0.00\);_(* &quot;-&quot;_);_(@_)"/>
  </numFmts>
  <fonts count="26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i/>
      <sz val="12"/>
      <color theme="1"/>
      <name val="Cambria"/>
      <family val="1"/>
      <scheme val="major"/>
    </font>
    <font>
      <b/>
      <sz val="11"/>
      <color theme="0"/>
      <name val="Cambria"/>
      <family val="2"/>
      <scheme val="major"/>
    </font>
    <font>
      <sz val="11"/>
      <color theme="1"/>
      <name val="Cambria"/>
      <family val="2"/>
      <scheme val="major"/>
    </font>
    <font>
      <b/>
      <sz val="11"/>
      <name val="Cambria"/>
      <family val="2"/>
      <scheme val="major"/>
    </font>
    <font>
      <sz val="11"/>
      <name val="Calibri"/>
      <family val="2"/>
      <scheme val="minor"/>
    </font>
    <font>
      <sz val="11"/>
      <color rgb="FF000000"/>
      <name val="Cambria"/>
      <family val="2"/>
      <scheme val="major"/>
    </font>
    <font>
      <b/>
      <sz val="11"/>
      <color rgb="FF000000"/>
      <name val="Cambria"/>
      <family val="2"/>
      <scheme val="major"/>
    </font>
    <font>
      <sz val="11"/>
      <name val="Cambria"/>
      <family val="2"/>
      <scheme val="major"/>
    </font>
    <font>
      <sz val="11"/>
      <color rgb="FFFF0000"/>
      <name val="Calibri"/>
      <family val="2"/>
      <charset val="1"/>
      <scheme val="minor"/>
    </font>
    <font>
      <i/>
      <sz val="11"/>
      <name val="Calibri"/>
      <family val="2"/>
      <scheme val="minor"/>
    </font>
    <font>
      <b/>
      <i/>
      <sz val="11"/>
      <name val="Calibri"/>
      <family val="2"/>
      <scheme val="minor"/>
    </font>
    <font>
      <b/>
      <sz val="11"/>
      <name val="Calibri"/>
      <family val="2"/>
      <scheme val="minor"/>
    </font>
    <font>
      <b/>
      <sz val="20"/>
      <color theme="8" tint="-0.249977111117893"/>
      <name val="Calibri"/>
      <family val="2"/>
      <scheme val="minor"/>
    </font>
    <font>
      <b/>
      <i/>
      <sz val="20"/>
      <color theme="8" tint="-0.249977111117893"/>
      <name val="Calibri"/>
      <family val="2"/>
      <scheme val="minor"/>
    </font>
    <font>
      <sz val="10"/>
      <name val="Calibri"/>
      <family val="2"/>
      <scheme val="minor"/>
    </font>
    <font>
      <i/>
      <sz val="1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s>
  <fills count="82">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1195">
    <xf numFmtId="0" fontId="0" fillId="0" borderId="0"/>
    <xf numFmtId="41" fontId="6" fillId="0" borderId="0" applyFont="0" applyFill="0" applyBorder="0" applyAlignment="0" applyProtection="0"/>
    <xf numFmtId="0" fontId="8" fillId="0" borderId="0" applyNumberFormat="0" applyFill="0" applyBorder="0" applyAlignment="0" applyProtection="0"/>
    <xf numFmtId="0" fontId="13" fillId="0" borderId="0"/>
    <xf numFmtId="0" fontId="17" fillId="0" borderId="0"/>
    <xf numFmtId="0" fontId="24" fillId="0" borderId="1">
      <alignment horizontal="center"/>
    </xf>
    <xf numFmtId="0" fontId="25" fillId="0" borderId="2">
      <alignment horizontal="left" wrapText="1" indent="2"/>
    </xf>
    <xf numFmtId="0" fontId="26" fillId="0" borderId="0">
      <alignment wrapText="1"/>
    </xf>
    <xf numFmtId="170"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86" fontId="27" fillId="0" borderId="0">
      <alignment horizontal="center"/>
    </xf>
    <xf numFmtId="0" fontId="27" fillId="0" borderId="0">
      <alignment horizontal="center"/>
    </xf>
    <xf numFmtId="0" fontId="2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22" fillId="0" borderId="0"/>
    <xf numFmtId="0" fontId="18"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3">
      <alignment horizontal="left" wrapText="1" indent="1"/>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1" fillId="0" borderId="4">
      <alignment vertical="center" wrapText="1"/>
    </xf>
    <xf numFmtId="0" fontId="32" fillId="0" borderId="5">
      <alignment horizontal="center"/>
    </xf>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4" fillId="0" borderId="0"/>
    <xf numFmtId="0" fontId="41" fillId="0" borderId="0" applyNumberFormat="0" applyFill="0" applyBorder="0" applyAlignment="0" applyProtection="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43" fontId="18" fillId="0" borderId="0" applyFont="0" applyFill="0" applyBorder="0" applyAlignment="0" applyProtection="0"/>
    <xf numFmtId="0" fontId="18" fillId="0" borderId="0"/>
    <xf numFmtId="0" fontId="40" fillId="0" borderId="0" applyNumberFormat="0" applyFill="0" applyBorder="0" applyAlignment="0" applyProtection="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19" fillId="0" borderId="0" applyFill="0" applyBorder="0">
      <alignment vertical="center"/>
    </xf>
    <xf numFmtId="0" fontId="19" fillId="0" borderId="0" applyFont="0" applyFill="0" applyBorder="0" applyAlignment="0" applyProtection="0"/>
    <xf numFmtId="0" fontId="19" fillId="0" borderId="0" applyFont="0" applyFill="0" applyBorder="0" applyAlignment="0" applyProtection="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41" fontId="6" fillId="0" borderId="0" applyFont="0" applyFill="0" applyBorder="0" applyAlignment="0" applyProtection="0"/>
    <xf numFmtId="41" fontId="44" fillId="0" borderId="0" applyFont="0" applyFill="0" applyBorder="0" applyAlignment="0" applyProtection="0"/>
    <xf numFmtId="41" fontId="19" fillId="0" borderId="17" applyFont="0" applyFill="0" applyAlignment="0">
      <protection locked="0"/>
    </xf>
    <xf numFmtId="187" fontId="19" fillId="0" borderId="18" applyFill="0" applyAlignment="0">
      <protection locked="0"/>
    </xf>
    <xf numFmtId="41" fontId="19" fillId="0" borderId="0" applyFont="0" applyFill="0" applyBorder="0" applyAlignment="0" applyProtection="0"/>
    <xf numFmtId="41" fontId="18" fillId="0" borderId="0" applyFont="0" applyFill="0" applyBorder="0" applyAlignment="0" applyProtection="0"/>
    <xf numFmtId="39" fontId="19" fillId="0" borderId="17" applyFont="0" applyFill="0" applyAlignment="0">
      <protection locked="0"/>
    </xf>
    <xf numFmtId="41" fontId="19" fillId="0" borderId="0" applyFont="0" applyFill="0" applyBorder="0" applyAlignment="0" applyProtection="0"/>
    <xf numFmtId="39" fontId="19" fillId="0" borderId="17" applyFont="0" applyFill="0" applyAlignment="0">
      <protection locked="0"/>
    </xf>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6" fillId="0" borderId="0" applyFont="0" applyFill="0" applyBorder="0" applyAlignment="0" applyProtection="0"/>
    <xf numFmtId="41" fontId="45" fillId="0" borderId="0" applyFont="0" applyFill="0" applyBorder="0" applyAlignment="0" applyProtection="0"/>
    <xf numFmtId="41" fontId="19" fillId="0" borderId="17" applyFont="0" applyFill="0" applyAlignment="0">
      <protection locked="0"/>
    </xf>
    <xf numFmtId="41" fontId="1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47" fillId="0" borderId="0"/>
    <xf numFmtId="0" fontId="47" fillId="0" borderId="0"/>
    <xf numFmtId="42" fontId="44"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38" fontId="48" fillId="5" borderId="0" applyNumberFormat="0" applyBorder="0" applyAlignment="0" applyProtection="0"/>
    <xf numFmtId="0" fontId="49" fillId="0" borderId="13" applyNumberFormat="0" applyAlignment="0" applyProtection="0">
      <alignment horizontal="left" vertical="center"/>
    </xf>
    <xf numFmtId="0" fontId="49" fillId="0" borderId="13" applyNumberFormat="0" applyAlignment="0" applyProtection="0">
      <alignment horizontal="left" vertical="center"/>
    </xf>
    <xf numFmtId="0" fontId="49" fillId="0" borderId="13" applyNumberFormat="0" applyAlignment="0" applyProtection="0">
      <alignment horizontal="left" vertical="center"/>
    </xf>
    <xf numFmtId="0" fontId="49" fillId="0" borderId="14">
      <alignment horizontal="left" vertical="center"/>
    </xf>
    <xf numFmtId="0" fontId="49" fillId="0" borderId="14">
      <alignment horizontal="left" vertical="center"/>
    </xf>
    <xf numFmtId="0" fontId="49" fillId="0" borderId="14">
      <alignment horizontal="left" vertical="center"/>
    </xf>
    <xf numFmtId="0" fontId="50" fillId="0" borderId="0" applyNumberFormat="0" applyFill="0" applyBorder="0" applyAlignment="0" applyProtection="0">
      <alignment vertical="top"/>
      <protection locked="0"/>
    </xf>
    <xf numFmtId="10" fontId="48" fillId="6" borderId="1" applyNumberFormat="0" applyBorder="0" applyAlignment="0" applyProtection="0"/>
    <xf numFmtId="10" fontId="48" fillId="6" borderId="1" applyNumberFormat="0" applyBorder="0" applyAlignment="0" applyProtection="0"/>
    <xf numFmtId="37" fontId="51" fillId="0" borderId="0"/>
    <xf numFmtId="191" fontId="52" fillId="0" borderId="0"/>
    <xf numFmtId="0" fontId="47" fillId="0" borderId="0"/>
    <xf numFmtId="0" fontId="47" fillId="0" borderId="0"/>
    <xf numFmtId="0" fontId="6" fillId="0" borderId="0"/>
    <xf numFmtId="0" fontId="6" fillId="0" borderId="0"/>
    <xf numFmtId="0" fontId="6" fillId="0" borderId="0"/>
    <xf numFmtId="0" fontId="40" fillId="0" borderId="0" applyNumberFormat="0" applyFill="0" applyBorder="0" applyAlignment="0" applyProtection="0"/>
    <xf numFmtId="0" fontId="18" fillId="0" borderId="0"/>
    <xf numFmtId="0" fontId="18" fillId="0" borderId="0"/>
    <xf numFmtId="0" fontId="4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6"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xf numFmtId="0" fontId="40" fillId="0" borderId="0"/>
    <xf numFmtId="0" fontId="18" fillId="0" borderId="0"/>
    <xf numFmtId="0" fontId="40"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53" fillId="0" borderId="0"/>
    <xf numFmtId="0" fontId="41" fillId="0" borderId="0"/>
    <xf numFmtId="0" fontId="41" fillId="0" borderId="0"/>
    <xf numFmtId="0" fontId="40" fillId="0" borderId="0"/>
    <xf numFmtId="0" fontId="46" fillId="0" borderId="0"/>
    <xf numFmtId="0" fontId="41" fillId="0" borderId="0"/>
    <xf numFmtId="0" fontId="41" fillId="0" borderId="0"/>
    <xf numFmtId="0" fontId="41" fillId="0" borderId="0"/>
    <xf numFmtId="0" fontId="41" fillId="0" borderId="0"/>
    <xf numFmtId="0" fontId="41" fillId="0" borderId="0"/>
    <xf numFmtId="0" fontId="40" fillId="0" borderId="0" applyNumberFormat="0" applyFill="0" applyBorder="0" applyAlignment="0" applyProtection="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40" fillId="0" borderId="0" applyNumberFormat="0" applyFill="0" applyBorder="0" applyAlignment="0" applyProtection="0"/>
    <xf numFmtId="0" fontId="53" fillId="0" borderId="0"/>
    <xf numFmtId="0" fontId="18" fillId="0" borderId="0"/>
    <xf numFmtId="0" fontId="40" fillId="0" borderId="0" applyNumberFormat="0" applyFill="0" applyBorder="0" applyAlignment="0" applyProtection="0"/>
    <xf numFmtId="0" fontId="40" fillId="0" borderId="0" applyNumberFormat="0" applyFill="0" applyBorder="0" applyAlignment="0" applyProtection="0"/>
    <xf numFmtId="0" fontId="6" fillId="0" borderId="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9" fillId="0" borderId="19" applyFont="0" applyFill="0" applyAlignment="0" applyProtection="0"/>
    <xf numFmtId="9" fontId="44" fillId="0" borderId="0" applyFont="0" applyFill="0" applyBorder="0" applyAlignment="0" applyProtection="0"/>
    <xf numFmtId="9" fontId="19" fillId="0" borderId="19" applyFont="0" applyFill="0" applyAlignment="0" applyProtection="0"/>
    <xf numFmtId="9" fontId="19" fillId="0" borderId="19" applyFont="0" applyFill="0" applyAlignment="0" applyProtection="0"/>
    <xf numFmtId="9" fontId="19" fillId="0" borderId="19" applyFont="0" applyFill="0" applyAlignment="0" applyProtection="0"/>
    <xf numFmtId="9" fontId="18" fillId="0" borderId="0" applyFont="0" applyFill="0" applyBorder="0" applyAlignment="0" applyProtection="0"/>
    <xf numFmtId="9" fontId="39" fillId="0" borderId="0" applyFont="0" applyFill="0" applyBorder="0" applyAlignment="0" applyProtection="0"/>
    <xf numFmtId="43" fontId="18" fillId="0" borderId="0" applyFont="0" applyFill="0" applyBorder="0" applyAlignment="0" applyProtection="0"/>
    <xf numFmtId="9" fontId="19" fillId="0" borderId="19" applyFont="0" applyFill="0" applyAlignment="0" applyProtection="0"/>
    <xf numFmtId="9" fontId="19" fillId="0" borderId="19" applyFont="0" applyFill="0" applyAlignment="0" applyProtection="0"/>
    <xf numFmtId="0" fontId="18" fillId="0" borderId="0"/>
    <xf numFmtId="9" fontId="45"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9" fillId="0" borderId="0"/>
    <xf numFmtId="0" fontId="54" fillId="0" borderId="1">
      <alignment horizontal="center"/>
    </xf>
    <xf numFmtId="0" fontId="38" fillId="0" borderId="0">
      <alignment vertical="top"/>
    </xf>
    <xf numFmtId="0" fontId="54" fillId="0" borderId="1">
      <alignment horizontal="center"/>
    </xf>
    <xf numFmtId="0" fontId="54" fillId="0" borderId="1">
      <alignment horizontal="center"/>
    </xf>
    <xf numFmtId="0" fontId="54" fillId="0" borderId="1">
      <alignment horizontal="center"/>
    </xf>
    <xf numFmtId="0" fontId="54" fillId="0" borderId="0">
      <alignment horizontal="center" vertical="center"/>
    </xf>
    <xf numFmtId="0" fontId="55" fillId="7" borderId="0" applyNumberFormat="0" applyFill="0">
      <alignment horizontal="left" vertical="center"/>
    </xf>
    <xf numFmtId="168"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68" fontId="19" fillId="0" borderId="0" applyFont="0" applyFill="0" applyBorder="0" applyAlignment="0" applyProtection="0"/>
    <xf numFmtId="194" fontId="56" fillId="0" borderId="0" applyFont="0" applyFill="0" applyBorder="0" applyAlignment="0" applyProtection="0"/>
    <xf numFmtId="0" fontId="57" fillId="0" borderId="0"/>
    <xf numFmtId="41" fontId="45"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58" fillId="0" borderId="0"/>
    <xf numFmtId="195" fontId="18" fillId="0" borderId="0"/>
    <xf numFmtId="196" fontId="18" fillId="4" borderId="0" applyNumberFormat="0" applyBorder="0" applyAlignment="0" applyProtection="0"/>
    <xf numFmtId="196" fontId="36" fillId="3"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xf numFmtId="196" fontId="19" fillId="0" borderId="0"/>
    <xf numFmtId="196" fontId="18" fillId="0" borderId="0"/>
    <xf numFmtId="196" fontId="18" fillId="0" borderId="0"/>
    <xf numFmtId="196" fontId="18" fillId="0" borderId="0"/>
    <xf numFmtId="196" fontId="18" fillId="0" borderId="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41" fontId="19"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3" fillId="0" borderId="0"/>
    <xf numFmtId="0" fontId="18" fillId="0" borderId="0"/>
    <xf numFmtId="43" fontId="18" fillId="0" borderId="0" applyFont="0" applyFill="0" applyBorder="0" applyAlignment="0" applyProtection="0"/>
    <xf numFmtId="0" fontId="18" fillId="0" borderId="0"/>
    <xf numFmtId="0" fontId="14" fillId="0" borderId="0"/>
    <xf numFmtId="0" fontId="14"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1" fontId="19" fillId="0" borderId="0" applyFont="0" applyFill="0" applyBorder="0" applyAlignment="0" applyProtection="0"/>
    <xf numFmtId="41" fontId="19" fillId="0" borderId="0" applyFont="0" applyFill="0" applyBorder="0" applyAlignment="0" applyProtection="0"/>
    <xf numFmtId="43" fontId="18" fillId="0" borderId="0" applyFont="0" applyFill="0" applyBorder="0" applyAlignment="0" applyProtection="0"/>
    <xf numFmtId="0" fontId="18" fillId="0" borderId="0"/>
    <xf numFmtId="0" fontId="5"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5" fillId="0" borderId="0"/>
    <xf numFmtId="0" fontId="65" fillId="0" borderId="0"/>
    <xf numFmtId="0" fontId="65" fillId="0" borderId="0"/>
    <xf numFmtId="0" fontId="65" fillId="0" borderId="0"/>
    <xf numFmtId="43" fontId="4" fillId="0" borderId="0" applyFont="0" applyFill="0" applyBorder="0" applyAlignment="0" applyProtection="0"/>
    <xf numFmtId="0" fontId="4" fillId="0" borderId="0"/>
    <xf numFmtId="0" fontId="4" fillId="0" borderId="0"/>
    <xf numFmtId="0" fontId="17" fillId="0" borderId="0" applyFill="0" applyBorder="0">
      <alignment vertical="center"/>
    </xf>
    <xf numFmtId="41" fontId="17" fillId="0" borderId="17" applyFont="0" applyFill="0" applyAlignment="0">
      <protection locked="0"/>
    </xf>
    <xf numFmtId="187" fontId="17" fillId="0" borderId="18" applyFill="0" applyAlignment="0">
      <protection locked="0"/>
    </xf>
    <xf numFmtId="41" fontId="17" fillId="0" borderId="0" applyFont="0" applyFill="0" applyBorder="0" applyAlignment="0" applyProtection="0"/>
    <xf numFmtId="41" fontId="4"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41" fontId="17" fillId="0" borderId="0" applyFont="0" applyFill="0" applyBorder="0" applyAlignment="0" applyProtection="0"/>
    <xf numFmtId="41" fontId="17" fillId="0" borderId="17" applyFont="0" applyFill="0" applyAlignment="0">
      <protection locked="0"/>
    </xf>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0" fontId="4" fillId="0" borderId="0"/>
    <xf numFmtId="0" fontId="4" fillId="0" borderId="0"/>
    <xf numFmtId="0" fontId="17" fillId="0" borderId="0"/>
    <xf numFmtId="0" fontId="4" fillId="0" borderId="0"/>
    <xf numFmtId="0" fontId="17" fillId="0" borderId="0"/>
    <xf numFmtId="0" fontId="17" fillId="0" borderId="0"/>
    <xf numFmtId="0" fontId="4" fillId="0" borderId="0"/>
    <xf numFmtId="0" fontId="4" fillId="0" borderId="0"/>
    <xf numFmtId="0" fontId="4" fillId="0" borderId="0"/>
    <xf numFmtId="0" fontId="4" fillId="0" borderId="0"/>
    <xf numFmtId="10" fontId="17"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0" applyFont="0" applyFill="0" applyBorder="0" applyAlignment="0" applyProtection="0"/>
    <xf numFmtId="168" fontId="17"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95" fontId="4" fillId="0" borderId="0"/>
    <xf numFmtId="196" fontId="4" fillId="4"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6" fontId="17" fillId="0" borderId="0"/>
    <xf numFmtId="196" fontId="4" fillId="0" borderId="0"/>
    <xf numFmtId="196" fontId="4" fillId="0" borderId="0"/>
    <xf numFmtId="196" fontId="4" fillId="0" borderId="0"/>
    <xf numFmtId="196"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1" fontId="17"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1" fontId="17" fillId="0" borderId="0" applyFont="0" applyFill="0" applyBorder="0" applyAlignment="0" applyProtection="0"/>
    <xf numFmtId="41"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95" fontId="4" fillId="0" borderId="0"/>
    <xf numFmtId="196" fontId="4" fillId="4"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6" fontId="4" fillId="0" borderId="0"/>
    <xf numFmtId="196" fontId="4" fillId="0" borderId="0"/>
    <xf numFmtId="196" fontId="4" fillId="0" borderId="0"/>
    <xf numFmtId="196"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1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6" fillId="0" borderId="0"/>
    <xf numFmtId="41" fontId="6" fillId="0" borderId="0" applyFont="0" applyFill="0" applyBorder="0" applyAlignment="0" applyProtection="0"/>
    <xf numFmtId="43" fontId="6" fillId="0" borderId="0" applyFont="0" applyFill="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75"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75" fillId="1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75" fillId="11"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75" fillId="1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75"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75" fillId="15" borderId="0" applyNumberFormat="0" applyBorder="0" applyAlignment="0" applyProtection="0"/>
    <xf numFmtId="0" fontId="76" fillId="0" borderId="0">
      <alignment horizontal="center" wrapText="1"/>
      <protection locked="0"/>
    </xf>
    <xf numFmtId="201" fontId="17" fillId="0" borderId="0" applyFill="0" applyBorder="0" applyAlignment="0"/>
    <xf numFmtId="201" fontId="17" fillId="0" borderId="0" applyFill="0" applyBorder="0" applyAlignment="0"/>
    <xf numFmtId="198" fontId="17" fillId="0" borderId="0" applyFill="0" applyBorder="0" applyAlignment="0"/>
    <xf numFmtId="198" fontId="17" fillId="0" borderId="0" applyFill="0" applyBorder="0" applyAlignment="0"/>
    <xf numFmtId="202" fontId="17" fillId="0" borderId="0" applyFill="0" applyBorder="0" applyAlignment="0"/>
    <xf numFmtId="202" fontId="17" fillId="0" borderId="0" applyFill="0" applyBorder="0" applyAlignment="0"/>
    <xf numFmtId="203" fontId="17" fillId="0" borderId="0" applyFill="0" applyBorder="0" applyAlignment="0"/>
    <xf numFmtId="203" fontId="17" fillId="0" borderId="0" applyFill="0" applyBorder="0" applyAlignment="0"/>
    <xf numFmtId="204" fontId="17" fillId="0" borderId="0" applyFill="0" applyBorder="0" applyAlignment="0"/>
    <xf numFmtId="204"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38" fillId="0" borderId="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9"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9"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78" fillId="0" borderId="0" applyNumberFormat="0" applyAlignment="0">
      <alignment horizontal="left"/>
    </xf>
    <xf numFmtId="198" fontId="17" fillId="0" borderId="0" applyFont="0" applyFill="0" applyBorder="0" applyAlignment="0" applyProtection="0"/>
    <xf numFmtId="198" fontId="17" fillId="0" borderId="0" applyFont="0" applyFill="0" applyBorder="0" applyAlignment="0" applyProtection="0"/>
    <xf numFmtId="207" fontId="17" fillId="0" borderId="0" applyFont="0" applyFill="0" applyBorder="0" applyAlignment="0"/>
    <xf numFmtId="207" fontId="17" fillId="0" borderId="0" applyFont="0" applyFill="0" applyBorder="0" applyAlignment="0"/>
    <xf numFmtId="8" fontId="17" fillId="0" borderId="0" applyFont="0" applyFill="0" applyBorder="0" applyAlignment="0"/>
    <xf numFmtId="8" fontId="17" fillId="0" borderId="0" applyFont="0" applyFill="0" applyBorder="0" applyAlignment="0"/>
    <xf numFmtId="208" fontId="40" fillId="0" borderId="0"/>
    <xf numFmtId="15" fontId="74" fillId="0" borderId="0" applyFill="0" applyBorder="0" applyAlignment="0"/>
    <xf numFmtId="209" fontId="17" fillId="6" borderId="0" applyFont="0" applyFill="0" applyBorder="0" applyAlignment="0" applyProtection="0"/>
    <xf numFmtId="209" fontId="17" fillId="6" borderId="0" applyFont="0" applyFill="0" applyBorder="0" applyAlignment="0" applyProtection="0"/>
    <xf numFmtId="209" fontId="17" fillId="6" borderId="24" applyFont="0" applyFill="0" applyBorder="0" applyAlignment="0" applyProtection="0"/>
    <xf numFmtId="209" fontId="17" fillId="6" borderId="24" applyFont="0" applyFill="0" applyBorder="0" applyAlignment="0" applyProtection="0"/>
    <xf numFmtId="17" fontId="74" fillId="0" borderId="0" applyFill="0" applyBorder="0">
      <alignment horizontal="right"/>
    </xf>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14" fontId="38" fillId="0" borderId="0" applyFill="0" applyBorder="0" applyAlignment="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80" fillId="0" borderId="0" applyNumberFormat="0" applyAlignment="0">
      <alignment horizontal="left"/>
    </xf>
    <xf numFmtId="0" fontId="81" fillId="0" borderId="0"/>
    <xf numFmtId="0" fontId="48" fillId="0" borderId="0"/>
    <xf numFmtId="0" fontId="48" fillId="0" borderId="0"/>
    <xf numFmtId="0" fontId="82" fillId="0" borderId="0"/>
    <xf numFmtId="0" fontId="83" fillId="0" borderId="0"/>
    <xf numFmtId="0" fontId="84" fillId="0" borderId="0"/>
    <xf numFmtId="0" fontId="76" fillId="0" borderId="0"/>
    <xf numFmtId="0" fontId="76" fillId="0" borderId="0"/>
    <xf numFmtId="0" fontId="85" fillId="0" borderId="0"/>
    <xf numFmtId="0" fontId="40" fillId="0" borderId="0"/>
    <xf numFmtId="210" fontId="17" fillId="6" borderId="0" applyFont="0" applyFill="0" applyBorder="0" applyAlignment="0"/>
    <xf numFmtId="210" fontId="17" fillId="6" borderId="0" applyFont="0" applyFill="0" applyBorder="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6" fillId="0" borderId="0"/>
    <xf numFmtId="0" fontId="49" fillId="0" borderId="0"/>
    <xf numFmtId="0" fontId="49" fillId="0" borderId="0"/>
    <xf numFmtId="0" fontId="87" fillId="0" borderId="7">
      <alignment horizontal="center"/>
    </xf>
    <xf numFmtId="0" fontId="87" fillId="0" borderId="0">
      <alignment horizontal="center"/>
    </xf>
    <xf numFmtId="8" fontId="48" fillId="6" borderId="0" applyFont="0" applyBorder="0" applyAlignment="0" applyProtection="0">
      <protection locked="0"/>
    </xf>
    <xf numFmtId="15" fontId="48" fillId="6" borderId="0" applyFont="0" applyBorder="0" applyAlignment="0" applyProtection="0">
      <protection locked="0"/>
    </xf>
    <xf numFmtId="210" fontId="17" fillId="6" borderId="0" applyFont="0" applyBorder="0" applyAlignment="0">
      <protection locked="0"/>
    </xf>
    <xf numFmtId="210" fontId="17" fillId="6" borderId="0" applyFont="0" applyBorder="0" applyAlignment="0">
      <protection locked="0"/>
    </xf>
    <xf numFmtId="38" fontId="48" fillId="6" borderId="0">
      <protection locked="0"/>
    </xf>
    <xf numFmtId="168" fontId="17" fillId="6" borderId="0" applyFont="0" applyBorder="0" applyAlignment="0">
      <protection locked="0"/>
    </xf>
    <xf numFmtId="10" fontId="48" fillId="6" borderId="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211" fontId="17" fillId="6" borderId="0" applyNumberFormat="0" applyBorder="0" applyAlignment="0">
      <protection locked="0"/>
    </xf>
    <xf numFmtId="211" fontId="17" fillId="6" borderId="0" applyNumberFormat="0" applyBorder="0" applyAlignment="0">
      <protection locked="0"/>
    </xf>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17" fillId="5" borderId="0" applyFont="0" applyBorder="0" applyAlignment="0" applyProtection="0">
      <alignment horizontal="right"/>
      <protection hidden="1"/>
    </xf>
    <xf numFmtId="0" fontId="17" fillId="5" borderId="0" applyFont="0" applyBorder="0" applyAlignment="0" applyProtection="0">
      <alignment horizontal="right"/>
      <protection hidden="1"/>
    </xf>
    <xf numFmtId="212"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8" fontId="48" fillId="0" borderId="0" applyFont="0" applyFill="0" applyBorder="0" applyAlignment="0"/>
    <xf numFmtId="211" fontId="17" fillId="0" borderId="0" applyFont="0" applyFill="0" applyBorder="0" applyAlignment="0"/>
    <xf numFmtId="211" fontId="17" fillId="0" borderId="0" applyFont="0" applyFill="0" applyBorder="0" applyAlignment="0"/>
    <xf numFmtId="40" fontId="48" fillId="0" borderId="0" applyFont="0" applyFill="0" applyBorder="0" applyAlignment="0"/>
    <xf numFmtId="213" fontId="48" fillId="0"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6" fillId="0" borderId="0"/>
    <xf numFmtId="0" fontId="6" fillId="0" borderId="0"/>
    <xf numFmtId="0" fontId="17" fillId="0" borderId="0"/>
    <xf numFmtId="0" fontId="6" fillId="0" borderId="0"/>
    <xf numFmtId="0" fontId="6" fillId="0" borderId="0"/>
    <xf numFmtId="0" fontId="6" fillId="0" borderId="0"/>
    <xf numFmtId="0" fontId="4"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17" fillId="0" borderId="0"/>
    <xf numFmtId="0" fontId="17" fillId="0" borderId="0"/>
    <xf numFmtId="0" fontId="17" fillId="0" borderId="0"/>
    <xf numFmtId="0" fontId="17" fillId="0" borderId="0"/>
    <xf numFmtId="211" fontId="17" fillId="0" borderId="0" applyNumberFormat="0" applyFill="0" applyBorder="0" applyAlignment="0" applyProtection="0"/>
    <xf numFmtId="211"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15" fontId="17" fillId="0" borderId="0"/>
    <xf numFmtId="215" fontId="17" fillId="0" borderId="0"/>
    <xf numFmtId="14" fontId="76" fillId="0" borderId="0">
      <alignment horizontal="center" wrapText="1"/>
      <protection locked="0"/>
    </xf>
    <xf numFmtId="204" fontId="17" fillId="0" borderId="0" applyFont="0" applyFill="0" applyBorder="0" applyAlignment="0" applyProtection="0"/>
    <xf numFmtId="204"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68" fontId="17" fillId="0" borderId="0" applyFont="0" applyFill="0" applyBorder="0" applyAlignment="0"/>
    <xf numFmtId="168" fontId="17" fillId="0" borderId="0" applyFont="0" applyFill="0" applyBorder="0" applyAlignment="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211" fontId="17" fillId="0" borderId="0" applyNumberFormat="0" applyFill="0" applyBorder="0" applyAlignment="0" applyProtection="0">
      <alignment horizontal="left"/>
    </xf>
    <xf numFmtId="211" fontId="17" fillId="0" borderId="0" applyNumberFormat="0" applyFill="0" applyBorder="0" applyAlignment="0" applyProtection="0">
      <alignment horizontal="left"/>
    </xf>
    <xf numFmtId="0" fontId="89" fillId="19" borderId="0" applyNumberFormat="0" applyFont="0" applyBorder="0" applyAlignment="0">
      <alignment horizontal="center"/>
    </xf>
    <xf numFmtId="217" fontId="90" fillId="0" borderId="0" applyNumberFormat="0" applyFill="0" applyBorder="0" applyAlignment="0" applyProtection="0">
      <alignment horizontal="left"/>
    </xf>
    <xf numFmtId="0" fontId="89" fillId="1" borderId="14" applyNumberFormat="0" applyFont="0" applyAlignment="0">
      <alignment horizontal="center"/>
    </xf>
    <xf numFmtId="0" fontId="91" fillId="0" borderId="0" applyNumberFormat="0" applyFill="0" applyBorder="0" applyAlignment="0" applyProtection="0"/>
    <xf numFmtId="0" fontId="92" fillId="0" borderId="0" applyNumberFormat="0" applyFill="0" applyBorder="0" applyAlignment="0">
      <alignment horizontal="center"/>
    </xf>
    <xf numFmtId="211" fontId="17" fillId="20" borderId="0" applyNumberFormat="0" applyFont="0" applyBorder="0" applyAlignment="0">
      <protection hidden="1"/>
    </xf>
    <xf numFmtId="211" fontId="17" fillId="20" borderId="0" applyNumberFormat="0" applyFont="0" applyBorder="0" applyAlignment="0">
      <protection hidden="1"/>
    </xf>
    <xf numFmtId="40" fontId="93" fillId="0" borderId="0" applyBorder="0">
      <alignment horizontal="right"/>
    </xf>
    <xf numFmtId="211" fontId="17" fillId="21" borderId="0" applyNumberFormat="0" applyFont="0" applyBorder="0" applyAlignment="0" applyProtection="0"/>
    <xf numFmtId="211" fontId="17" fillId="21" borderId="0" applyNumberFormat="0" applyFont="0" applyBorder="0" applyAlignment="0" applyProtection="0"/>
    <xf numFmtId="49" fontId="38" fillId="0" borderId="0" applyFill="0" applyBorder="0" applyAlignment="0"/>
    <xf numFmtId="218" fontId="17" fillId="0" borderId="0" applyFill="0" applyBorder="0" applyAlignment="0"/>
    <xf numFmtId="218" fontId="17" fillId="0" borderId="0" applyFill="0" applyBorder="0" applyAlignment="0"/>
    <xf numFmtId="219" fontId="17" fillId="0" borderId="0" applyFill="0" applyBorder="0" applyAlignment="0"/>
    <xf numFmtId="219" fontId="17" fillId="0" borderId="0" applyFill="0" applyBorder="0" applyAlignment="0"/>
    <xf numFmtId="220" fontId="17" fillId="0" borderId="0" applyFill="0" applyBorder="0" applyAlignment="0" applyProtection="0">
      <alignment horizontal="right"/>
    </xf>
    <xf numFmtId="220" fontId="17" fillId="0" borderId="0" applyFill="0" applyBorder="0" applyAlignment="0" applyProtection="0">
      <alignment horizontal="right"/>
    </xf>
    <xf numFmtId="211" fontId="17" fillId="0" borderId="0" applyNumberFormat="0" applyFill="0" applyBorder="0" applyAlignment="0" applyProtection="0"/>
    <xf numFmtId="211" fontId="17" fillId="0" borderId="0" applyNumberFormat="0" applyFill="0" applyBorder="0" applyAlignment="0" applyProtection="0"/>
    <xf numFmtId="0" fontId="4" fillId="0" borderId="0"/>
    <xf numFmtId="41" fontId="17" fillId="0" borderId="0" applyFont="0" applyFill="0" applyBorder="0" applyAlignment="0" applyProtection="0"/>
    <xf numFmtId="0" fontId="6" fillId="0" borderId="0"/>
    <xf numFmtId="0" fontId="17" fillId="0" borderId="0"/>
    <xf numFmtId="0" fontId="6" fillId="0" borderId="0"/>
    <xf numFmtId="0" fontId="6" fillId="0" borderId="0"/>
    <xf numFmtId="43" fontId="17" fillId="0" borderId="0" applyFont="0" applyFill="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221" fontId="94" fillId="0" borderId="0" applyProtection="0">
      <protection locked="0"/>
    </xf>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12"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44" borderId="0" applyNumberFormat="0" applyBorder="0" applyAlignment="0" applyProtection="0"/>
    <xf numFmtId="0" fontId="97" fillId="45" borderId="25" applyNumberFormat="0" applyAlignment="0" applyProtection="0"/>
    <xf numFmtId="0" fontId="97" fillId="45" borderId="25" applyNumberFormat="0" applyAlignment="0" applyProtection="0"/>
    <xf numFmtId="0" fontId="98" fillId="7" borderId="25" applyNumberFormat="0" applyAlignment="0" applyProtection="0"/>
    <xf numFmtId="0" fontId="99" fillId="46" borderId="26" applyNumberFormat="0" applyAlignment="0" applyProtection="0"/>
    <xf numFmtId="0" fontId="99" fillId="46" borderId="26" applyNumberFormat="0" applyAlignment="0" applyProtection="0"/>
    <xf numFmtId="0" fontId="99" fillId="12" borderId="26"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00" fillId="0" borderId="27" applyBorder="0"/>
    <xf numFmtId="222" fontId="94" fillId="0" borderId="0">
      <protection locked="0"/>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102" fillId="13" borderId="0" applyNumberFormat="0" applyBorder="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9"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30"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32"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7" borderId="25" applyNumberFormat="0" applyAlignment="0" applyProtection="0"/>
    <xf numFmtId="0" fontId="109" fillId="27" borderId="25" applyNumberFormat="0" applyAlignment="0" applyProtection="0"/>
    <xf numFmtId="0" fontId="109" fillId="15" borderId="25" applyNumberFormat="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33" applyNumberFormat="0" applyFill="0" applyAlignment="0" applyProtection="0"/>
    <xf numFmtId="0" fontId="112" fillId="47"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223" fontId="17" fillId="0" borderId="0" applyFont="0" applyFill="0" applyBorder="0" applyAlignment="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17" fillId="49" borderId="34" applyNumberFormat="0" applyFont="0" applyAlignment="0" applyProtection="0"/>
    <xf numFmtId="0" fontId="17" fillId="49" borderId="34" applyNumberFormat="0" applyFont="0" applyAlignment="0" applyProtection="0"/>
    <xf numFmtId="0" fontId="83" fillId="10" borderId="34" applyNumberFormat="0" applyFont="0" applyAlignment="0" applyProtection="0"/>
    <xf numFmtId="0" fontId="113" fillId="45" borderId="35" applyNumberFormat="0" applyAlignment="0" applyProtection="0"/>
    <xf numFmtId="0" fontId="113" fillId="45" borderId="35" applyNumberFormat="0" applyAlignment="0" applyProtection="0"/>
    <xf numFmtId="0" fontId="113" fillId="7" borderId="35" applyNumberFormat="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79" fillId="0" borderId="36" applyNumberFormat="0" applyFill="0" applyAlignment="0" applyProtection="0"/>
    <xf numFmtId="0" fontId="79" fillId="0" borderId="36" applyNumberFormat="0" applyFill="0" applyAlignment="0" applyProtection="0"/>
    <xf numFmtId="0" fontId="79" fillId="0" borderId="37"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 fillId="0" borderId="0"/>
    <xf numFmtId="0" fontId="6" fillId="0" borderId="0"/>
    <xf numFmtId="9" fontId="17" fillId="0" borderId="0" applyFont="0" applyFill="0" applyBorder="0" applyAlignment="0" applyProtection="0"/>
    <xf numFmtId="41" fontId="45" fillId="0" borderId="0" applyFont="0" applyFill="0" applyBorder="0" applyAlignment="0" applyProtection="0"/>
    <xf numFmtId="0" fontId="17" fillId="0" borderId="0"/>
    <xf numFmtId="43" fontId="4" fillId="0" borderId="0" applyFont="0" applyFill="0" applyBorder="0" applyAlignment="0" applyProtection="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183" fontId="17" fillId="0" borderId="0" applyFont="0" applyFill="0" applyBorder="0" applyAlignment="0"/>
    <xf numFmtId="183" fontId="17" fillId="0" borderId="0" applyFont="0" applyFill="0" applyBorder="0" applyAlignment="0"/>
    <xf numFmtId="183" fontId="48" fillId="6" borderId="0" applyFont="0" applyBorder="0" applyAlignment="0" applyProtection="0">
      <protection locked="0"/>
    </xf>
    <xf numFmtId="225" fontId="17" fillId="6" borderId="0" applyNumberFormat="0" applyBorder="0" applyAlignment="0">
      <protection locked="0"/>
    </xf>
    <xf numFmtId="225" fontId="17" fillId="6" borderId="0" applyNumberFormat="0" applyBorder="0" applyAlignment="0">
      <protection locked="0"/>
    </xf>
    <xf numFmtId="224" fontId="88" fillId="0" borderId="0"/>
    <xf numFmtId="225" fontId="17" fillId="0" borderId="0" applyFont="0" applyFill="0" applyBorder="0" applyAlignment="0"/>
    <xf numFmtId="225" fontId="17" fillId="0" borderId="0" applyFont="0" applyFill="0" applyBorder="0" applyAlignment="0"/>
    <xf numFmtId="225" fontId="17" fillId="0" borderId="0" applyNumberFormat="0" applyFill="0" applyBorder="0" applyAlignment="0" applyProtection="0"/>
    <xf numFmtId="225" fontId="17" fillId="0" borderId="0" applyNumberFormat="0" applyFill="0" applyBorder="0" applyAlignment="0" applyProtection="0"/>
    <xf numFmtId="225" fontId="17" fillId="0" borderId="0" applyNumberFormat="0" applyFill="0" applyBorder="0" applyAlignment="0" applyProtection="0">
      <alignment horizontal="left"/>
    </xf>
    <xf numFmtId="225" fontId="17" fillId="0" borderId="0" applyNumberFormat="0" applyFill="0" applyBorder="0" applyAlignment="0" applyProtection="0">
      <alignment horizontal="left"/>
    </xf>
    <xf numFmtId="225" fontId="17" fillId="20" borderId="0" applyNumberFormat="0" applyFont="0" applyBorder="0" applyAlignment="0">
      <protection hidden="1"/>
    </xf>
    <xf numFmtId="225" fontId="17" fillId="20" borderId="0" applyNumberFormat="0" applyFont="0" applyBorder="0" applyAlignment="0">
      <protection hidden="1"/>
    </xf>
    <xf numFmtId="225" fontId="17" fillId="21" borderId="0" applyNumberFormat="0" applyFont="0" applyBorder="0" applyAlignment="0" applyProtection="0"/>
    <xf numFmtId="225" fontId="17" fillId="21" borderId="0" applyNumberFormat="0" applyFont="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225" fontId="17" fillId="0" borderId="0" applyNumberFormat="0" applyFill="0" applyBorder="0" applyAlignment="0" applyProtection="0"/>
    <xf numFmtId="225" fontId="17" fillId="0" borderId="0" applyNumberForma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39" fillId="0" borderId="0" applyFont="0" applyFill="0" applyBorder="0" applyAlignment="0" applyProtection="0"/>
    <xf numFmtId="208" fontId="40" fillId="0" borderId="0"/>
    <xf numFmtId="168" fontId="17" fillId="6" borderId="0" applyFont="0" applyBorder="0" applyAlignment="0">
      <protection locked="0"/>
    </xf>
    <xf numFmtId="0" fontId="40" fillId="0" borderId="0"/>
    <xf numFmtId="0" fontId="40" fillId="0" borderId="0"/>
    <xf numFmtId="168" fontId="17" fillId="6" borderId="0" applyFont="0" applyBorder="0" applyAlignment="0">
      <protection locked="0"/>
    </xf>
    <xf numFmtId="208" fontId="40" fillId="0" borderId="0"/>
    <xf numFmtId="0" fontId="17" fillId="0" borderId="0"/>
    <xf numFmtId="41" fontId="4" fillId="0" borderId="0" applyFont="0" applyFill="0" applyBorder="0" applyAlignment="0" applyProtection="0"/>
    <xf numFmtId="0" fontId="6" fillId="0" borderId="0"/>
    <xf numFmtId="0" fontId="4" fillId="0" borderId="0"/>
    <xf numFmtId="0" fontId="122" fillId="0" borderId="0"/>
    <xf numFmtId="0" fontId="17" fillId="0" borderId="0"/>
    <xf numFmtId="0" fontId="17" fillId="0" borderId="0"/>
    <xf numFmtId="0" fontId="17" fillId="0" borderId="0"/>
    <xf numFmtId="227" fontId="123"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8" fontId="17" fillId="0" borderId="0" applyFont="0" applyFill="0" applyBorder="0" applyAlignment="0" applyProtection="0"/>
    <xf numFmtId="228" fontId="48" fillId="0" borderId="0" applyFont="0" applyFill="0" applyBorder="0" applyAlignment="0" applyProtection="0"/>
    <xf numFmtId="20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7" fontId="17" fillId="0" borderId="0" applyFont="0" applyFill="0" applyBorder="0" applyAlignment="0" applyProtection="0"/>
    <xf numFmtId="0" fontId="17" fillId="0" borderId="0" applyFont="0" applyFill="0" applyBorder="0" applyAlignment="0" applyProtection="0"/>
    <xf numFmtId="229" fontId="17" fillId="0" borderId="0">
      <alignment horizontal="right"/>
    </xf>
    <xf numFmtId="182" fontId="17" fillId="0" borderId="0">
      <alignment horizontal="right"/>
    </xf>
    <xf numFmtId="0" fontId="17" fillId="0" borderId="0">
      <alignment horizontal="right"/>
    </xf>
    <xf numFmtId="230" fontId="17" fillId="0" borderId="0" applyFont="0" applyFill="0" applyBorder="0" applyAlignment="0" applyProtection="0"/>
    <xf numFmtId="230" fontId="123" fillId="0" borderId="0" applyFont="0" applyFill="0" applyBorder="0" applyAlignment="0" applyProtection="0"/>
    <xf numFmtId="182" fontId="17" fillId="0" borderId="0">
      <alignment horizontal="right"/>
    </xf>
    <xf numFmtId="231" fontId="17" fillId="0" borderId="0" applyFont="0" applyFill="0" applyBorder="0" applyAlignment="0" applyProtection="0"/>
    <xf numFmtId="231" fontId="123" fillId="0" borderId="0" applyFont="0" applyFill="0" applyBorder="0" applyAlignment="0" applyProtection="0"/>
    <xf numFmtId="0" fontId="17" fillId="0" borderId="0"/>
    <xf numFmtId="9" fontId="124" fillId="0" borderId="0" applyFont="0" applyFill="0" applyBorder="0" applyAlignment="0" applyProtection="0"/>
    <xf numFmtId="0" fontId="17" fillId="0" borderId="0"/>
    <xf numFmtId="0" fontId="17" fillId="0" borderId="0"/>
    <xf numFmtId="0" fontId="17" fillId="0" borderId="0"/>
    <xf numFmtId="197" fontId="17" fillId="0" borderId="0" applyFont="0" applyFill="0" applyBorder="0" applyAlignment="0" applyProtection="0"/>
    <xf numFmtId="197" fontId="123" fillId="0" borderId="0" applyFont="0" applyFill="0" applyBorder="0" applyAlignment="0" applyProtection="0"/>
    <xf numFmtId="10" fontId="17" fillId="0" borderId="0" applyFont="0" applyFill="0" applyBorder="0" applyAlignment="0" applyProtection="0"/>
    <xf numFmtId="10" fontId="123" fillId="0" borderId="0" applyFont="0" applyFill="0" applyBorder="0" applyAlignment="0" applyProtection="0"/>
    <xf numFmtId="0" fontId="17" fillId="0" borderId="0" applyFont="0" applyFill="0" applyBorder="0" applyAlignment="0"/>
    <xf numFmtId="0" fontId="17" fillId="0" borderId="0">
      <protection locked="0"/>
    </xf>
    <xf numFmtId="0" fontId="43" fillId="0" borderId="0"/>
    <xf numFmtId="0" fontId="43" fillId="0" borderId="0"/>
    <xf numFmtId="0" fontId="43" fillId="0" borderId="0"/>
    <xf numFmtId="0" fontId="43" fillId="0" borderId="0"/>
    <xf numFmtId="232" fontId="17" fillId="0" borderId="0" applyFont="0" applyFill="0" applyBorder="0" applyAlignment="0" applyProtection="0"/>
    <xf numFmtId="38" fontId="17" fillId="0" borderId="0" applyFont="0" applyFill="0" applyBorder="0" applyAlignment="0" applyProtection="0"/>
    <xf numFmtId="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33" fontId="17" fillId="0" borderId="0" applyFont="0" applyFill="0" applyBorder="0" applyAlignment="0" applyProtection="0"/>
    <xf numFmtId="38" fontId="17" fillId="0" borderId="0" applyFont="0" applyFill="0" applyBorder="0" applyAlignment="0" applyProtection="0"/>
    <xf numFmtId="0" fontId="17" fillId="0" borderId="0"/>
    <xf numFmtId="234" fontId="17" fillId="0" borderId="0" applyFill="0" applyBorder="0" applyProtection="0">
      <alignment vertical="center"/>
    </xf>
    <xf numFmtId="234" fontId="125" fillId="0" borderId="0" applyFill="0" applyBorder="0" applyProtection="0">
      <alignment vertical="center"/>
    </xf>
    <xf numFmtId="235" fontId="17" fillId="0" borderId="0" applyFont="0" applyFill="0" applyAlignment="0" applyProtection="0"/>
    <xf numFmtId="235" fontId="17" fillId="0" borderId="0" applyFont="0" applyFill="0" applyAlignment="0" applyProtection="0"/>
    <xf numFmtId="235" fontId="17" fillId="0" borderId="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Alignment="0" applyProtection="0"/>
    <xf numFmtId="235" fontId="17" fillId="0" borderId="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Border="0" applyAlignment="0" applyProtection="0"/>
    <xf numFmtId="236" fontId="17" fillId="0" borderId="0" applyFont="0" applyFill="0" applyBorder="0" applyAlignment="0" applyProtection="0"/>
    <xf numFmtId="19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0" fontId="17" fillId="0" borderId="0">
      <alignment vertical="top"/>
    </xf>
    <xf numFmtId="0" fontId="126" fillId="0" borderId="0"/>
    <xf numFmtId="0" fontId="17" fillId="0" borderId="0" applyNumberFormat="0" applyFill="0" applyBorder="0" applyAlignment="0" applyProtection="0"/>
    <xf numFmtId="0" fontId="17" fillId="0" borderId="0" applyNumberFormat="0" applyFill="0" applyBorder="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17" fillId="0" borderId="0" applyFont="0" applyFill="0" applyAlignment="0" applyProtection="0"/>
    <xf numFmtId="238" fontId="17" fillId="0" borderId="0" applyFont="0" applyFill="0" applyAlignment="0" applyProtection="0"/>
    <xf numFmtId="238" fontId="17" fillId="0" borderId="0" applyFont="0" applyFill="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238" fontId="17" fillId="0" borderId="0" applyFont="0" applyFill="0" applyAlignment="0" applyProtection="0"/>
    <xf numFmtId="238" fontId="17" fillId="0" borderId="0" applyFont="0" applyFill="0" applyAlignment="0" applyProtection="0"/>
    <xf numFmtId="178" fontId="17" fillId="0" borderId="0" applyFont="0" applyFill="0" applyBorder="0" applyAlignment="0" applyProtection="0"/>
    <xf numFmtId="178" fontId="17" fillId="0" borderId="0" applyFont="0" applyFill="0" applyBorder="0" applyAlignment="0" applyProtection="0"/>
    <xf numFmtId="237" fontId="17" fillId="0" borderId="0" applyFont="0" applyFill="0" applyBorder="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applyFont="0" applyFill="0" applyAlignment="0" applyProtection="0"/>
    <xf numFmtId="239" fontId="17" fillId="0" borderId="0" applyFont="0" applyFill="0" applyAlignment="0" applyProtection="0"/>
    <xf numFmtId="239" fontId="17" fillId="0" borderId="0" applyFont="0" applyFill="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40" fontId="17" fillId="0" borderId="0" applyFont="0" applyFill="0" applyAlignment="0" applyProtection="0"/>
    <xf numFmtId="240" fontId="17" fillId="0" borderId="0" applyFont="0" applyFill="0" applyAlignment="0" applyProtection="0"/>
    <xf numFmtId="240" fontId="17" fillId="0" borderId="0" applyFont="0" applyFill="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240" fontId="17" fillId="0" borderId="0" applyFont="0" applyFill="0" applyAlignment="0" applyProtection="0"/>
    <xf numFmtId="240" fontId="17" fillId="0" borderId="0" applyFont="0" applyFill="0" applyAlignment="0" applyProtection="0"/>
    <xf numFmtId="179" fontId="17" fillId="0" borderId="0" applyFont="0" applyFill="0" applyBorder="0" applyAlignment="0" applyProtection="0"/>
    <xf numFmtId="179" fontId="17" fillId="0" borderId="0" applyFont="0" applyFill="0" applyBorder="0" applyAlignment="0" applyProtection="0"/>
    <xf numFmtId="164" fontId="17" fillId="0" borderId="0" applyFont="0" applyFill="0" applyBorder="0" applyAlignment="0" applyProtection="0"/>
    <xf numFmtId="239" fontId="17" fillId="0" borderId="0" applyFont="0" applyFill="0" applyAlignment="0" applyProtection="0"/>
    <xf numFmtId="239" fontId="17" fillId="0" borderId="0" applyFont="0" applyFill="0" applyAlignment="0" applyProtection="0"/>
    <xf numFmtId="164" fontId="17" fillId="0" borderId="0" applyFont="0" applyFill="0" applyBorder="0" applyAlignment="0" applyProtection="0"/>
    <xf numFmtId="241" fontId="17" fillId="0" borderId="0" applyFont="0" applyFill="0" applyAlignment="0" applyProtection="0"/>
    <xf numFmtId="241" fontId="17" fillId="0" borderId="0" applyFont="0" applyFill="0" applyAlignment="0" applyProtection="0"/>
    <xf numFmtId="241" fontId="17" fillId="0" borderId="0" applyFont="0" applyFill="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41" fontId="17" fillId="0" borderId="0" applyFont="0" applyFill="0" applyAlignment="0" applyProtection="0"/>
    <xf numFmtId="241" fontId="17" fillId="0" borderId="0" applyFont="0" applyFill="0" applyAlignment="0" applyProtection="0"/>
    <xf numFmtId="169" fontId="17" fillId="0" borderId="0" applyFont="0" applyFill="0" applyBorder="0" applyAlignment="0" applyProtection="0"/>
    <xf numFmtId="169" fontId="17" fillId="0" borderId="0" applyFont="0" applyFill="0" applyBorder="0" applyAlignment="0" applyProtection="0"/>
    <xf numFmtId="164" fontId="17" fillId="0" borderId="0" applyFont="0" applyFill="0" applyBorder="0" applyAlignment="0" applyProtection="0"/>
    <xf numFmtId="242" fontId="17" fillId="0" borderId="0" applyFont="0" applyFill="0" applyAlignment="0" applyProtection="0"/>
    <xf numFmtId="242" fontId="17" fillId="0" borderId="0" applyFont="0" applyFill="0" applyAlignment="0" applyProtection="0"/>
    <xf numFmtId="242" fontId="17" fillId="0" borderId="0" applyFont="0" applyFill="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43" fontId="17" fillId="0" borderId="0" applyFont="0" applyFill="0" applyAlignment="0" applyProtection="0"/>
    <xf numFmtId="243" fontId="17" fillId="0" borderId="0" applyFont="0" applyFill="0" applyAlignment="0" applyProtection="0"/>
    <xf numFmtId="243" fontId="17" fillId="0" borderId="0" applyFont="0" applyFill="0" applyAlignment="0" applyProtection="0"/>
    <xf numFmtId="180"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243" fontId="17" fillId="0" borderId="0" applyFont="0" applyFill="0" applyAlignment="0" applyProtection="0"/>
    <xf numFmtId="243" fontId="17" fillId="0" borderId="0" applyFont="0" applyFill="0" applyAlignment="0" applyProtection="0"/>
    <xf numFmtId="180" fontId="17" fillId="0" borderId="0" applyFont="0" applyFill="0" applyBorder="0" applyAlignment="0" applyProtection="0"/>
    <xf numFmtId="180" fontId="17" fillId="0" borderId="0" applyFont="0" applyFill="0" applyBorder="0" applyAlignment="0" applyProtection="0"/>
    <xf numFmtId="39" fontId="17" fillId="0" borderId="0" applyFont="0" applyFill="0" applyBorder="0" applyAlignment="0" applyProtection="0"/>
    <xf numFmtId="242" fontId="17" fillId="0" borderId="0" applyFont="0" applyFill="0" applyAlignment="0" applyProtection="0"/>
    <xf numFmtId="242" fontId="17" fillId="0" borderId="0" applyFont="0" applyFill="0" applyAlignment="0" applyProtection="0"/>
    <xf numFmtId="39" fontId="17" fillId="0" borderId="0" applyFont="0" applyFill="0" applyBorder="0" applyAlignment="0" applyProtection="0"/>
    <xf numFmtId="3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xf numFmtId="244" fontId="17" fillId="0" borderId="0" applyFont="0" applyFill="0" applyAlignment="0" applyProtection="0"/>
    <xf numFmtId="244" fontId="17" fillId="0" borderId="0" applyFont="0" applyFill="0" applyAlignment="0" applyProtection="0"/>
    <xf numFmtId="244" fontId="17" fillId="0" borderId="0" applyFont="0" applyFill="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Alignment="0" applyProtection="0"/>
    <xf numFmtId="244" fontId="17" fillId="0" borderId="0" applyFont="0" applyFill="0" applyAlignment="0" applyProtection="0"/>
    <xf numFmtId="244" fontId="17" fillId="0" borderId="0" applyFont="0" applyFill="0" applyBorder="0" applyAlignment="0" applyProtection="0"/>
    <xf numFmtId="244"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alignment vertical="top"/>
    </xf>
    <xf numFmtId="0" fontId="17" fillId="0" borderId="0"/>
    <xf numFmtId="0" fontId="17" fillId="0" borderId="0"/>
    <xf numFmtId="0" fontId="17" fillId="0" borderId="0"/>
    <xf numFmtId="0" fontId="17" fillId="0" borderId="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7" fillId="52" borderId="0" applyNumberFormat="0" applyFont="0" applyAlignment="0" applyProtection="0"/>
    <xf numFmtId="0" fontId="17" fillId="52" borderId="0" applyNumberFormat="0" applyFont="0" applyAlignment="0" applyProtection="0"/>
    <xf numFmtId="0" fontId="17" fillId="52"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52" borderId="0" applyNumberFormat="0" applyFont="0" applyAlignment="0" applyProtection="0"/>
    <xf numFmtId="0" fontId="17" fillId="52"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0" fontId="7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37" fontId="17" fillId="0" borderId="0"/>
    <xf numFmtId="0" fontId="17" fillId="0" borderId="0"/>
    <xf numFmtId="0" fontId="17" fillId="0" borderId="0"/>
    <xf numFmtId="245" fontId="17" fillId="0" borderId="0"/>
    <xf numFmtId="0"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0" fontId="17" fillId="0" borderId="0"/>
    <xf numFmtId="37" fontId="17" fillId="0" borderId="0"/>
    <xf numFmtId="0" fontId="17" fillId="0" borderId="0"/>
    <xf numFmtId="0" fontId="17" fillId="0" borderId="0"/>
    <xf numFmtId="245" fontId="17" fillId="0" borderId="0"/>
    <xf numFmtId="0" fontId="17" fillId="0" borderId="0"/>
    <xf numFmtId="37" fontId="17" fillId="0" borderId="0"/>
    <xf numFmtId="0"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245" fontId="17" fillId="0" borderId="0"/>
    <xf numFmtId="0" fontId="17" fillId="0" borderId="0"/>
    <xf numFmtId="37" fontId="17" fillId="0" borderId="0"/>
    <xf numFmtId="0" fontId="17" fillId="0" borderId="0"/>
    <xf numFmtId="0" fontId="17" fillId="0" borderId="0"/>
    <xf numFmtId="0" fontId="17" fillId="0" borderId="0"/>
    <xf numFmtId="0" fontId="17" fillId="0" borderId="0"/>
    <xf numFmtId="245" fontId="17" fillId="0" borderId="0"/>
    <xf numFmtId="0" fontId="17" fillId="0" borderId="0"/>
    <xf numFmtId="0" fontId="17" fillId="0" borderId="0"/>
    <xf numFmtId="190" fontId="17" fillId="0" borderId="0">
      <alignment vertical="top"/>
    </xf>
    <xf numFmtId="0" fontId="17" fillId="0" borderId="0" applyNumberFormat="0" applyFill="0" applyBorder="0" applyAlignment="0" applyProtection="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46" fontId="17" fillId="0" borderId="0" applyFont="0" applyFill="0" applyAlignment="0" applyProtection="0"/>
    <xf numFmtId="246" fontId="17" fillId="0" borderId="0" applyFont="0" applyFill="0" applyAlignment="0" applyProtection="0"/>
    <xf numFmtId="246" fontId="17" fillId="0" borderId="0" applyFont="0" applyFill="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47" fontId="17" fillId="0" borderId="0" applyFont="0" applyFill="0" applyAlignment="0" applyProtection="0"/>
    <xf numFmtId="247" fontId="17" fillId="0" borderId="0" applyFont="0" applyFill="0" applyAlignment="0" applyProtection="0"/>
    <xf numFmtId="247" fontId="17" fillId="0" borderId="0" applyFont="0" applyFill="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47" fontId="17" fillId="0" borderId="0" applyFont="0" applyFill="0" applyAlignment="0" applyProtection="0"/>
    <xf numFmtId="247" fontId="17" fillId="0" borderId="0" applyFont="0" applyFill="0" applyAlignment="0" applyProtection="0"/>
    <xf numFmtId="177" fontId="17" fillId="0" borderId="0" applyFont="0" applyFill="0" applyBorder="0" applyAlignment="0" applyProtection="0"/>
    <xf numFmtId="177" fontId="17" fillId="0" borderId="0" applyFont="0" applyFill="0" applyBorder="0" applyAlignment="0" applyProtection="0"/>
    <xf numFmtId="165" fontId="17" fillId="0" borderId="0" applyFont="0" applyFill="0" applyBorder="0" applyAlignment="0" applyProtection="0"/>
    <xf numFmtId="246" fontId="17" fillId="0" borderId="0" applyFont="0" applyFill="0" applyAlignment="0" applyProtection="0"/>
    <xf numFmtId="246" fontId="17" fillId="0" borderId="0" applyFont="0" applyFill="0" applyAlignment="0" applyProtection="0"/>
    <xf numFmtId="165" fontId="17" fillId="0" borderId="0" applyFont="0" applyFill="0" applyBorder="0" applyAlignment="0" applyProtection="0"/>
    <xf numFmtId="165" fontId="17" fillId="0" borderId="0" applyFont="0" applyFill="0" applyBorder="0" applyAlignment="0" applyProtection="0"/>
    <xf numFmtId="248" fontId="17" fillId="0" borderId="0" applyFont="0" applyFill="0" applyAlignment="0" applyProtection="0"/>
    <xf numFmtId="248" fontId="17" fillId="0" borderId="0" applyFont="0" applyFill="0" applyAlignment="0" applyProtection="0"/>
    <xf numFmtId="248" fontId="17" fillId="0" borderId="0" applyFont="0" applyFill="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166" fontId="17" fillId="0" borderId="0" applyFont="0" applyFill="0" applyBorder="0" applyAlignment="0" applyProtection="0"/>
    <xf numFmtId="248" fontId="17" fillId="0" borderId="0" applyFont="0" applyFill="0" applyAlignment="0" applyProtection="0"/>
    <xf numFmtId="248" fontId="17" fillId="0" borderId="0" applyFont="0" applyFill="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250" fontId="17" fillId="0" borderId="0" applyFont="0" applyFill="0" applyAlignment="0" applyProtection="0"/>
    <xf numFmtId="250" fontId="17" fillId="0" borderId="0" applyFont="0" applyFill="0" applyAlignment="0" applyProtection="0"/>
    <xf numFmtId="250" fontId="17" fillId="0" borderId="0" applyFont="0" applyFill="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50" fontId="17" fillId="0" borderId="0" applyFont="0" applyFill="0" applyAlignment="0" applyProtection="0"/>
    <xf numFmtId="250" fontId="17" fillId="0" borderId="0" applyFont="0" applyFill="0" applyAlignment="0" applyProtection="0"/>
    <xf numFmtId="167" fontId="17" fillId="0" borderId="0" applyFont="0" applyFill="0" applyBorder="0" applyAlignment="0" applyProtection="0"/>
    <xf numFmtId="167" fontId="17" fillId="0" borderId="0" applyFont="0" applyFill="0" applyBorder="0" applyAlignment="0" applyProtection="0"/>
    <xf numFmtId="251" fontId="17" fillId="0" borderId="0" applyFont="0" applyFill="0" applyAlignment="0" applyProtection="0"/>
    <xf numFmtId="251" fontId="17" fillId="0" borderId="0" applyFont="0" applyFill="0" applyAlignment="0" applyProtection="0"/>
    <xf numFmtId="251" fontId="17" fillId="0" borderId="0" applyFont="0" applyFill="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51" fontId="17" fillId="0" borderId="0" applyFont="0" applyFill="0" applyAlignment="0" applyProtection="0"/>
    <xf numFmtId="251" fontId="17" fillId="0" borderId="0" applyFont="0" applyFill="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0" fontId="17" fillId="0" borderId="0" applyNumberFormat="0" applyFill="0" applyBorder="0" applyAlignment="0" applyProtection="0"/>
    <xf numFmtId="190" fontId="17" fillId="0" borderId="0">
      <alignment vertical="top"/>
    </xf>
    <xf numFmtId="190" fontId="17" fillId="0" borderId="0">
      <alignment vertical="top"/>
    </xf>
    <xf numFmtId="190" fontId="17" fillId="0" borderId="0">
      <alignment vertical="top"/>
    </xf>
    <xf numFmtId="164" fontId="126" fillId="0" borderId="0" applyFont="0" applyFill="0" applyBorder="0" applyAlignment="0" applyProtection="0"/>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0" fontId="121" fillId="0" borderId="44" applyNumberFormat="0" applyFill="0" applyAlignment="0" applyProtection="0"/>
    <xf numFmtId="0" fontId="129" fillId="0" borderId="45" applyNumberFormat="0" applyFill="0" applyProtection="0">
      <alignment horizontal="center"/>
    </xf>
    <xf numFmtId="0" fontId="129" fillId="0" borderId="45" applyNumberFormat="0" applyFill="0" applyProtection="0">
      <alignment horizontal="center"/>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Protection="0">
      <alignment horizontal="left"/>
    </xf>
    <xf numFmtId="0" fontId="130" fillId="0" borderId="0" applyNumberFormat="0" applyFill="0" applyProtection="0">
      <alignment horizontal="center"/>
    </xf>
    <xf numFmtId="0" fontId="130" fillId="0" borderId="0" applyNumberFormat="0" applyFill="0" applyProtection="0">
      <alignment horizontal="center"/>
    </xf>
    <xf numFmtId="0" fontId="130" fillId="0" borderId="0" applyNumberFormat="0" applyFill="0" applyProtection="0">
      <alignment horizontal="center"/>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0" fillId="0" borderId="0" applyNumberFormat="0" applyFill="0" applyProtection="0">
      <alignment horizontal="center"/>
    </xf>
    <xf numFmtId="0" fontId="130" fillId="0" borderId="0" applyNumberFormat="0" applyFill="0" applyProtection="0">
      <alignment horizontal="center"/>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7" fillId="0" borderId="0"/>
    <xf numFmtId="0" fontId="17" fillId="0" borderId="0"/>
    <xf numFmtId="0" fontId="17" fillId="0" borderId="0"/>
    <xf numFmtId="0" fontId="17" fillId="0" borderId="0"/>
    <xf numFmtId="0" fontId="17" fillId="0" borderId="0"/>
    <xf numFmtId="0" fontId="132" fillId="0" borderId="0"/>
    <xf numFmtId="0" fontId="132"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52" fontId="17" fillId="0" borderId="0" applyFont="0" applyFill="0" applyBorder="0" applyAlignment="0" applyProtection="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4" fontId="17" fillId="0" borderId="0" applyFont="0" applyFill="0" applyBorder="0" applyAlignment="0" applyProtection="0"/>
    <xf numFmtId="255" fontId="17" fillId="0" borderId="0" applyFont="0" applyFill="0" applyBorder="0" applyAlignment="0" applyProtection="0"/>
    <xf numFmtId="256" fontId="17" fillId="0" borderId="0" applyFont="0" applyFill="0" applyBorder="0" applyAlignment="0" applyProtection="0"/>
    <xf numFmtId="257" fontId="17"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0" fontId="17" fillId="0" borderId="0"/>
    <xf numFmtId="0" fontId="17" fillId="0" borderId="0"/>
    <xf numFmtId="41" fontId="17" fillId="0" borderId="0" applyFont="0" applyFill="0" applyBorder="0" applyAlignment="0" applyProtection="0"/>
    <xf numFmtId="43" fontId="17" fillId="0" borderId="0" applyFont="0" applyFill="0" applyBorder="0" applyAlignment="0" applyProtection="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xf numFmtId="0" fontId="17" fillId="0" borderId="0"/>
    <xf numFmtId="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61" fontId="17" fillId="0" borderId="0">
      <protection locked="0"/>
    </xf>
    <xf numFmtId="262"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261" fontId="133" fillId="0" borderId="0">
      <protection locked="0"/>
    </xf>
    <xf numFmtId="261" fontId="17" fillId="0" borderId="0">
      <protection locked="0"/>
    </xf>
    <xf numFmtId="261" fontId="17" fillId="0" borderId="0">
      <protection locked="0"/>
    </xf>
    <xf numFmtId="261" fontId="17" fillId="0" borderId="0">
      <protection locked="0"/>
    </xf>
    <xf numFmtId="261" fontId="17" fillId="0" borderId="0">
      <protection locked="0"/>
    </xf>
    <xf numFmtId="261" fontId="17" fillId="0" borderId="0">
      <protection locked="0"/>
    </xf>
    <xf numFmtId="262" fontId="17" fillId="0" borderId="0">
      <protection locked="0"/>
    </xf>
    <xf numFmtId="261" fontId="134" fillId="0" borderId="0">
      <protection locked="0"/>
    </xf>
    <xf numFmtId="0" fontId="17" fillId="0" borderId="0"/>
    <xf numFmtId="0" fontId="17" fillId="0" borderId="0"/>
    <xf numFmtId="0" fontId="17" fillId="0" borderId="0"/>
    <xf numFmtId="0" fontId="17" fillId="0" borderId="0"/>
    <xf numFmtId="264" fontId="17" fillId="0" borderId="0" applyFont="0" applyFill="0" applyBorder="0" applyAlignment="0" applyProtection="0"/>
    <xf numFmtId="265" fontId="17" fillId="0" borderId="0" applyFont="0" applyFill="0" applyBorder="0" applyAlignment="0" applyProtection="0"/>
    <xf numFmtId="266" fontId="17" fillId="0" borderId="0" applyFont="0" applyFill="0" applyBorder="0" applyAlignment="0" applyProtection="0"/>
    <xf numFmtId="252" fontId="17" fillId="0" borderId="0" applyFont="0" applyFill="0" applyBorder="0" applyAlignment="0" applyProtection="0"/>
    <xf numFmtId="0" fontId="17" fillId="0" borderId="0"/>
    <xf numFmtId="0" fontId="83" fillId="0" borderId="0"/>
    <xf numFmtId="267" fontId="17" fillId="0" borderId="0" applyBorder="0"/>
    <xf numFmtId="268" fontId="17" fillId="0" borderId="0">
      <alignment horizontal="center"/>
    </xf>
    <xf numFmtId="206" fontId="17" fillId="0" borderId="0" applyFont="0" applyBorder="0"/>
    <xf numFmtId="181" fontId="126" fillId="0" borderId="0" applyFont="0" applyFill="0" applyBorder="0" applyAlignment="0" applyProtection="0"/>
    <xf numFmtId="181" fontId="126" fillId="0" borderId="0" applyFont="0" applyFill="0" applyBorder="0" applyAlignment="0" applyProtection="0"/>
    <xf numFmtId="0" fontId="17" fillId="0" borderId="0" applyFont="0" applyBorder="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8"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7"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7"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42"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31"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xf numFmtId="0" fontId="17" fillId="0" borderId="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3" fillId="0" borderId="2" applyBorder="0"/>
    <xf numFmtId="0" fontId="135" fillId="0" borderId="2" applyBorder="0"/>
    <xf numFmtId="0" fontId="135" fillId="0" borderId="2" applyBorder="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5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42"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5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9" fontId="136" fillId="0" borderId="0" applyFont="0" applyFill="0" applyBorder="0" applyAlignment="0" applyProtection="0"/>
    <xf numFmtId="38" fontId="136" fillId="0" borderId="0" applyFont="0" applyFill="0" applyBorder="0" applyAlignment="0" applyProtection="0"/>
    <xf numFmtId="0" fontId="17" fillId="0" borderId="0"/>
    <xf numFmtId="0" fontId="17" fillId="0" borderId="0"/>
    <xf numFmtId="0" fontId="17" fillId="0" borderId="0"/>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xf numFmtId="0" fontId="17" fillId="0" borderId="0"/>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6" fillId="55" borderId="0"/>
    <xf numFmtId="2" fontId="137" fillId="56" borderId="0">
      <alignment vertical="center"/>
    </xf>
    <xf numFmtId="2" fontId="138" fillId="56"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5" fillId="2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69" fontId="139" fillId="51" borderId="23" applyFont="0" applyFill="0" applyBorder="0" applyAlignment="0" applyProtection="0">
      <alignment horizontal="center"/>
    </xf>
    <xf numFmtId="0" fontId="17" fillId="0" borderId="0"/>
    <xf numFmtId="0" fontId="17" fillId="0" borderId="0"/>
    <xf numFmtId="0" fontId="17" fillId="0" borderId="0"/>
    <xf numFmtId="0" fontId="4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7" applyNumberFormat="0" applyFont="0" applyFill="0" applyAlignment="0" applyProtection="0"/>
    <xf numFmtId="0" fontId="76" fillId="0" borderId="46" applyNumberFormat="0" applyFont="0" applyFill="0" applyAlignment="0" applyProtection="0"/>
    <xf numFmtId="0" fontId="17" fillId="0" borderId="0"/>
    <xf numFmtId="0" fontId="17" fillId="0" borderId="0"/>
    <xf numFmtId="0" fontId="17" fillId="0" borderId="0"/>
    <xf numFmtId="0" fontId="17" fillId="0" borderId="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0" fontId="17" fillId="0" borderId="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0" fontId="17" fillId="0" borderId="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0" fontId="17" fillId="0" borderId="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0" fontId="17" fillId="0" borderId="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0" fontId="17" fillId="0" borderId="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0" fontId="17" fillId="0" borderId="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0" fillId="5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126" fillId="0" borderId="0" applyFont="0" applyFill="0" applyBorder="0" applyAlignment="0" applyProtection="0"/>
    <xf numFmtId="40" fontId="126" fillId="0" borderId="0" applyFont="0" applyFill="0" applyBorder="0" applyAlignment="0" applyProtection="0"/>
    <xf numFmtId="0" fontId="17" fillId="0" borderId="0"/>
    <xf numFmtId="0" fontId="141" fillId="0" borderId="0"/>
    <xf numFmtId="0" fontId="17" fillId="0" borderId="0"/>
    <xf numFmtId="276" fontId="142" fillId="0" borderId="0"/>
    <xf numFmtId="0" fontId="17" fillId="0" borderId="0"/>
    <xf numFmtId="0" fontId="142" fillId="0" borderId="0" applyNumberFormat="0" applyFill="0" applyBorder="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9" fillId="46" borderId="26"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4" fillId="58" borderId="43" applyFont="0" applyFill="0" applyBorder="0"/>
    <xf numFmtId="0" fontId="48" fillId="0" borderId="21"/>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3" fillId="0" borderId="0" applyNumberFormat="0" applyFill="0" applyBorder="0" applyProtection="0">
      <alignment horizontal="righ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9" fontId="17" fillId="0" borderId="0"/>
    <xf numFmtId="19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17" fillId="0" borderId="0" applyFont="0" applyFill="0" applyBorder="0" applyAlignment="0" applyProtection="0"/>
    <xf numFmtId="41" fontId="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17" fillId="0" borderId="0" applyFont="0" applyFill="0" applyBorder="0" applyAlignment="0" applyProtection="0"/>
    <xf numFmtId="0" fontId="17" fillId="0" borderId="0"/>
    <xf numFmtId="191" fontId="17" fillId="0" borderId="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170"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144"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0" fontId="17" fillId="0" borderId="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0" fontId="17" fillId="0" borderId="0"/>
    <xf numFmtId="199" fontId="17" fillId="0" borderId="0"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0" fontId="145"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39"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277"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39" fillId="0" borderId="0" applyFont="0" applyFill="0" applyBorder="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43" fontId="39" fillId="0" borderId="0" applyFont="0" applyFill="0" applyBorder="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40" fontId="1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236" fontId="142" fillId="0" borderId="0"/>
    <xf numFmtId="278" fontId="12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0" fontId="17" fillId="0" borderId="0"/>
    <xf numFmtId="0" fontId="17" fillId="0" borderId="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0" fontId="17" fillId="0" borderId="0"/>
    <xf numFmtId="0" fontId="17" fillId="0" borderId="0"/>
    <xf numFmtId="0" fontId="17" fillId="0" borderId="0"/>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17" fillId="0" borderId="0"/>
    <xf numFmtId="0" fontId="17" fillId="0" borderId="0"/>
    <xf numFmtId="0" fontId="17" fillId="0" borderId="0"/>
    <xf numFmtId="0" fontId="17" fillId="0" borderId="0"/>
    <xf numFmtId="279" fontId="147" fillId="0" borderId="0" applyFill="0" applyBorder="0" applyProtection="0"/>
    <xf numFmtId="0" fontId="17" fillId="0" borderId="0"/>
    <xf numFmtId="0" fontId="17" fillId="0" borderId="0"/>
    <xf numFmtId="0" fontId="17" fillId="0" borderId="0"/>
    <xf numFmtId="0" fontId="17" fillId="0" borderId="0"/>
    <xf numFmtId="0" fontId="17" fillId="0" borderId="0"/>
    <xf numFmtId="0" fontId="17" fillId="0" borderId="0"/>
    <xf numFmtId="181" fontId="145" fillId="0" borderId="0" applyFont="0" applyFill="0" applyBorder="0" applyAlignment="0" applyProtection="0"/>
    <xf numFmtId="0" fontId="17" fillId="0" borderId="0"/>
    <xf numFmtId="0" fontId="148" fillId="0" borderId="0"/>
    <xf numFmtId="0" fontId="148" fillId="0" borderId="0"/>
    <xf numFmtId="0" fontId="17" fillId="0" borderId="0"/>
    <xf numFmtId="0" fontId="17" fillId="0" borderId="0"/>
    <xf numFmtId="0" fontId="17" fillId="0" borderId="0"/>
    <xf numFmtId="280" fontId="142" fillId="0" borderId="0">
      <alignment horizontal="center"/>
    </xf>
    <xf numFmtId="0" fontId="17" fillId="0" borderId="0"/>
    <xf numFmtId="0" fontId="17" fillId="0" borderId="0"/>
    <xf numFmtId="0" fontId="17" fillId="0" borderId="0"/>
    <xf numFmtId="183" fontId="47" fillId="0" borderId="1"/>
    <xf numFmtId="0" fontId="17" fillId="0" borderId="0"/>
    <xf numFmtId="0" fontId="17" fillId="0" borderId="0"/>
    <xf numFmtId="166" fontId="47" fillId="0" borderId="1"/>
    <xf numFmtId="0" fontId="17" fillId="0" borderId="0"/>
    <xf numFmtId="0" fontId="17" fillId="0" borderId="0"/>
    <xf numFmtId="184" fontId="17" fillId="0" borderId="0" applyFont="0" applyFill="0" applyBorder="0" applyAlignment="0" applyProtection="0"/>
    <xf numFmtId="0" fontId="17" fillId="0" borderId="0"/>
    <xf numFmtId="0" fontId="17" fillId="0" borderId="0"/>
    <xf numFmtId="0" fontId="17" fillId="0" borderId="0"/>
    <xf numFmtId="0" fontId="17" fillId="0" borderId="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0" fontId="17" fillId="0" borderId="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0" fontId="17" fillId="0" borderId="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5" fontId="17" fillId="0" borderId="0" applyFont="0" applyFill="0" applyBorder="0" applyAlignment="0" applyProtection="0"/>
    <xf numFmtId="0" fontId="17" fillId="0" borderId="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0" fontId="17" fillId="0" borderId="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0" fontId="17" fillId="0" borderId="0"/>
    <xf numFmtId="0" fontId="17" fillId="0" borderId="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0" fontId="17" fillId="0" borderId="0"/>
    <xf numFmtId="283" fontId="142" fillId="0" borderId="0"/>
    <xf numFmtId="0" fontId="90" fillId="0" borderId="0" applyFill="0" applyBorder="0" applyProtection="0"/>
    <xf numFmtId="0" fontId="17" fillId="0" borderId="0"/>
    <xf numFmtId="0" fontId="43" fillId="0" borderId="0"/>
    <xf numFmtId="284" fontId="17" fillId="5" borderId="0" applyFont="0" applyBorder="0"/>
    <xf numFmtId="284" fontId="17" fillId="5" borderId="0" applyFont="0" applyBorder="0"/>
    <xf numFmtId="284" fontId="17" fillId="5" borderId="0" applyFont="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47"/>
    <xf numFmtId="0" fontId="17" fillId="0" borderId="0" applyNumberFormat="0" applyFont="0" applyFill="0" applyBorder="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7" fillId="0" borderId="0" applyNumberFormat="0" applyFill="0" applyProtection="0">
      <alignment horizontal="left"/>
    </xf>
    <xf numFmtId="0" fontId="17" fillId="0" borderId="0" applyNumberFormat="0" applyFont="0" applyFill="0" applyBorder="0" applyProtection="0">
      <alignment horizontal="left"/>
    </xf>
    <xf numFmtId="0" fontId="122" fillId="0" borderId="0" applyNumberFormat="0" applyFill="0" applyProtection="0">
      <alignment horizontal="left"/>
    </xf>
    <xf numFmtId="0" fontId="17" fillId="0" borderId="0" applyNumberFormat="0" applyFont="0" applyFill="0" applyBorder="0" applyAlignment="0" applyProtection="0"/>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7" fillId="0" borderId="0" applyNumberFormat="0" applyFill="0" applyProtection="0">
      <alignment vertical="top"/>
    </xf>
    <xf numFmtId="0" fontId="17" fillId="0" borderId="0" applyNumberFormat="0" applyFont="0" applyFill="0" applyBorder="0" applyAlignment="0" applyProtection="0"/>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7" fillId="0" borderId="0" applyNumberFormat="0" applyFill="0" applyProtection="0">
      <alignment vertical="top"/>
    </xf>
    <xf numFmtId="0" fontId="73" fillId="0" borderId="0" applyNumberFormat="0" applyFill="0" applyBorder="0" applyAlignment="0" applyProtection="0"/>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Border="0" applyAlignment="0" applyProtection="0"/>
    <xf numFmtId="0" fontId="73" fillId="0" borderId="0" applyNumberFormat="0" applyFill="0" applyAlignment="0" applyProtection="0"/>
    <xf numFmtId="0" fontId="73" fillId="0" borderId="0" applyNumberFormat="0" applyFill="0" applyBorder="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Border="0" applyProtection="0">
      <alignment horizontal="left"/>
    </xf>
    <xf numFmtId="0" fontId="73" fillId="0" borderId="0" applyNumberFormat="0" applyFill="0" applyProtection="0">
      <alignment horizontal="left"/>
    </xf>
    <xf numFmtId="0" fontId="17" fillId="0" borderId="0" applyNumberFormat="0" applyFont="0" applyFill="0" applyBorder="0" applyAlignment="0" applyProtection="0"/>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22" fillId="0" borderId="0" applyNumberFormat="0" applyFill="0" applyProtection="0">
      <alignment vertical="top"/>
    </xf>
    <xf numFmtId="0" fontId="17" fillId="5" borderId="39" applyFont="0" applyFill="0" applyBorder="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4" fontId="48" fillId="0" borderId="0" applyFont="0" applyFill="0" applyBorder="0" applyAlignment="0" applyProtection="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0" fontId="17" fillId="0" borderId="0"/>
    <xf numFmtId="0" fontId="17" fillId="0" borderId="0"/>
    <xf numFmtId="0" fontId="17" fillId="0" borderId="0"/>
    <xf numFmtId="0" fontId="17" fillId="0" borderId="0"/>
    <xf numFmtId="0" fontId="17" fillId="0" borderId="0"/>
    <xf numFmtId="0" fontId="151" fillId="0" borderId="0" applyNumberFormat="0" applyFill="0" applyBorder="0" applyAlignment="0" applyProtection="0"/>
    <xf numFmtId="0" fontId="41" fillId="57" borderId="0"/>
    <xf numFmtId="0" fontId="152" fillId="57" borderId="0"/>
    <xf numFmtId="38" fontId="145" fillId="0" borderId="49">
      <alignment vertical="center"/>
    </xf>
    <xf numFmtId="9" fontId="17" fillId="0" borderId="0"/>
    <xf numFmtId="286" fontId="1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57" borderId="50"/>
    <xf numFmtId="0" fontId="152" fillId="57" borderId="0"/>
    <xf numFmtId="0" fontId="41" fillId="57" borderId="50"/>
    <xf numFmtId="0" fontId="152" fillId="57" borderId="0"/>
    <xf numFmtId="287" fontId="122" fillId="0" borderId="0" applyFont="0" applyFill="0" applyBorder="0" applyAlignment="0" applyProtection="0"/>
    <xf numFmtId="41" fontId="153" fillId="0" borderId="0" applyFont="0" applyFill="0" applyBorder="0" applyAlignment="0" applyProtection="0"/>
    <xf numFmtId="288" fontId="122" fillId="0" borderId="0" applyFont="0" applyFill="0" applyBorder="0" applyAlignment="0" applyProtection="0"/>
    <xf numFmtId="43" fontId="153" fillId="0" borderId="0" applyFont="0" applyFill="0" applyBorder="0" applyAlignment="0" applyProtection="0"/>
    <xf numFmtId="0" fontId="17" fillId="0" borderId="0"/>
    <xf numFmtId="38" fontId="126" fillId="0" borderId="0" applyFont="0" applyFill="0" applyBorder="0" applyAlignment="0" applyProtection="0"/>
    <xf numFmtId="40" fontId="126" fillId="0" borderId="0" applyFont="0" applyFill="0" applyBorder="0" applyAlignment="0" applyProtection="0"/>
    <xf numFmtId="0" fontId="17" fillId="0" borderId="0"/>
    <xf numFmtId="0" fontId="154" fillId="0" borderId="0" applyNumberFormat="0"/>
    <xf numFmtId="0" fontId="155" fillId="59" borderId="0"/>
    <xf numFmtId="0" fontId="152" fillId="57"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156" fillId="0" borderId="0" applyNumberFormat="0" applyFill="0" applyBorder="0" applyAlignment="0" applyProtection="0"/>
    <xf numFmtId="0" fontId="15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xf numFmtId="0" fontId="17" fillId="0" borderId="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 fontId="158" fillId="0" borderId="0" applyFont="0" applyFill="0" applyBorder="0" applyAlignment="0" applyProtection="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0" fontId="90" fillId="0" borderId="0" applyFill="0" applyBorder="0" applyProtection="0"/>
    <xf numFmtId="0" fontId="17" fillId="0" borderId="0"/>
    <xf numFmtId="0" fontId="17" fillId="0" borderId="0"/>
    <xf numFmtId="0" fontId="17" fillId="0" borderId="0"/>
    <xf numFmtId="0" fontId="15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0" fillId="57" borderId="51"/>
    <xf numFmtId="0" fontId="152" fillId="57" borderId="0"/>
    <xf numFmtId="0" fontId="160" fillId="57" borderId="50"/>
    <xf numFmtId="0" fontId="152" fillId="57" borderId="0"/>
    <xf numFmtId="0" fontId="160" fillId="60" borderId="50"/>
    <xf numFmtId="0" fontId="152" fillId="57"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2" fillId="2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7" fontId="132" fillId="0" borderId="0"/>
    <xf numFmtId="0" fontId="17" fillId="0" borderId="0"/>
    <xf numFmtId="197" fontId="132" fillId="0" borderId="0"/>
    <xf numFmtId="0" fontId="17" fillId="0" borderId="0"/>
    <xf numFmtId="0" fontId="17" fillId="0" borderId="0"/>
    <xf numFmtId="0" fontId="17" fillId="0" borderId="0"/>
    <xf numFmtId="0" fontId="161" fillId="0" borderId="0">
      <alignment horizontal="left"/>
      <protection locked="0"/>
    </xf>
    <xf numFmtId="0" fontId="73" fillId="0" borderId="0" applyBorder="0">
      <alignment horizontal="left"/>
    </xf>
    <xf numFmtId="0" fontId="17" fillId="0" borderId="0"/>
    <xf numFmtId="37" fontId="43" fillId="0" borderId="0"/>
    <xf numFmtId="0" fontId="162" fillId="61" borderId="0"/>
    <xf numFmtId="0" fontId="163" fillId="0" borderId="0">
      <alignment horizontal="left" vertical="center"/>
    </xf>
    <xf numFmtId="0" fontId="164" fillId="0" borderId="0">
      <alignment horizontal="left"/>
    </xf>
    <xf numFmtId="0" fontId="164" fillId="62" borderId="52"/>
    <xf numFmtId="0" fontId="17" fillId="0" borderId="0"/>
    <xf numFmtId="0" fontId="17" fillId="0" borderId="0"/>
    <xf numFmtId="0" fontId="165" fillId="0" borderId="0">
      <alignment horizontal="left"/>
    </xf>
    <xf numFmtId="0" fontId="17" fillId="0" borderId="0"/>
    <xf numFmtId="0" fontId="17" fillId="0" borderId="0"/>
    <xf numFmtId="0" fontId="77" fillId="0" borderId="0"/>
    <xf numFmtId="0" fontId="17" fillId="0" borderId="0"/>
    <xf numFmtId="0" fontId="17" fillId="0" borderId="0"/>
    <xf numFmtId="0" fontId="17" fillId="0" borderId="0"/>
    <xf numFmtId="0" fontId="49" fillId="0" borderId="0"/>
    <xf numFmtId="0" fontId="17" fillId="0" borderId="0"/>
    <xf numFmtId="0" fontId="17" fillId="0" borderId="0"/>
    <xf numFmtId="0" fontId="17" fillId="0" borderId="0"/>
    <xf numFmtId="14" fontId="73" fillId="63" borderId="7">
      <alignment horizontal="center" vertic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4" fillId="0" borderId="53"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6" fillId="0" borderId="54"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55"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4" fontId="73" fillId="63" borderId="7">
      <alignment horizontal="center" vertical="center" wrapText="1"/>
    </xf>
    <xf numFmtId="14" fontId="73" fillId="63" borderId="7">
      <alignment horizontal="center" vertical="center" wrapText="1"/>
    </xf>
    <xf numFmtId="14" fontId="73" fillId="63" borderId="7">
      <alignment horizontal="center" vertic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292" fontId="17" fillId="0" borderId="0">
      <protection locked="0"/>
    </xf>
    <xf numFmtId="292"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17" fillId="0" borderId="0"/>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17" fillId="0" borderId="0"/>
    <xf numFmtId="0" fontId="166" fillId="0" borderId="7" applyBorder="0"/>
    <xf numFmtId="0" fontId="17" fillId="0" borderId="0"/>
    <xf numFmtId="0" fontId="20" fillId="0" borderId="0" applyNumberFormat="0" applyFill="0" applyBorder="0" applyAlignment="0" applyProtection="0">
      <alignment vertical="top"/>
      <protection locked="0"/>
    </xf>
    <xf numFmtId="0" fontId="17" fillId="0" borderId="0"/>
    <xf numFmtId="0" fontId="20" fillId="0" borderId="0" applyNumberFormat="0" applyFill="0" applyBorder="0" applyAlignment="0" applyProtection="0">
      <alignment vertical="top"/>
      <protection locked="0"/>
    </xf>
    <xf numFmtId="0" fontId="17" fillId="0" borderId="0"/>
    <xf numFmtId="4" fontId="167" fillId="64" borderId="56"/>
    <xf numFmtId="0" fontId="17" fillId="0" borderId="0"/>
    <xf numFmtId="0" fontId="17" fillId="0" borderId="0"/>
    <xf numFmtId="0" fontId="17" fillId="0" borderId="0"/>
    <xf numFmtId="10" fontId="48" fillId="6" borderId="1" applyNumberFormat="0" applyBorder="0" applyAlignment="0" applyProtection="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09" fillId="47" borderId="25" applyNumberFormat="0" applyAlignment="0" applyProtection="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0" fontId="17" fillId="0" borderId="0"/>
    <xf numFmtId="0" fontId="17" fillId="0" borderId="0"/>
    <xf numFmtId="0" fontId="17" fillId="0" borderId="0"/>
    <xf numFmtId="0" fontId="17" fillId="0" borderId="0"/>
    <xf numFmtId="0" fontId="17" fillId="0" borderId="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197" fontId="120" fillId="0" borderId="0" applyFill="0"/>
    <xf numFmtId="0" fontId="17" fillId="0" borderId="0"/>
    <xf numFmtId="0" fontId="17" fillId="0" borderId="0"/>
    <xf numFmtId="0" fontId="17" fillId="0" borderId="0"/>
    <xf numFmtId="0" fontId="17" fillId="0" borderId="0"/>
    <xf numFmtId="0" fontId="48" fillId="0" borderId="47" applyProtection="0">
      <alignment horizontal="center" vertical="center" wrapText="1"/>
    </xf>
    <xf numFmtId="0" fontId="17" fillId="0" borderId="0"/>
    <xf numFmtId="0" fontId="17" fillId="0" borderId="0"/>
    <xf numFmtId="0" fontId="17" fillId="0" borderId="0"/>
    <xf numFmtId="0" fontId="17" fillId="0" borderId="0"/>
    <xf numFmtId="38" fontId="48" fillId="0" borderId="0"/>
    <xf numFmtId="38" fontId="168" fillId="0" borderId="0"/>
    <xf numFmtId="38" fontId="48" fillId="0" borderId="0"/>
    <xf numFmtId="38" fontId="169"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0" fillId="60" borderId="47"/>
    <xf numFmtId="0" fontId="17" fillId="0" borderId="0"/>
    <xf numFmtId="10" fontId="171" fillId="65" borderId="57" applyNumberForma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10" fontId="171" fillId="65" borderId="57"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5" fillId="0" borderId="58"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2" fillId="0" borderId="0" applyNumberFormat="0"/>
    <xf numFmtId="0" fontId="17" fillId="0" borderId="0"/>
    <xf numFmtId="0" fontId="17" fillId="0" borderId="0"/>
    <xf numFmtId="0" fontId="17" fillId="0" borderId="0"/>
    <xf numFmtId="0" fontId="17" fillId="0" borderId="0"/>
    <xf numFmtId="0" fontId="173" fillId="0" borderId="0">
      <alignment horizontal="left"/>
    </xf>
    <xf numFmtId="183" fontId="126" fillId="0" borderId="0" applyFont="0" applyFill="0" applyBorder="0" applyAlignment="0" applyProtection="0"/>
    <xf numFmtId="0" fontId="174" fillId="0" borderId="0">
      <alignment horizontal="center"/>
    </xf>
    <xf numFmtId="38" fontId="145" fillId="0" borderId="0" applyFont="0" applyFill="0" applyBorder="0" applyAlignment="0" applyProtection="0"/>
    <xf numFmtId="40" fontId="145" fillId="0" borderId="0" applyFont="0" applyFill="0" applyBorder="0" applyAlignment="0" applyProtection="0"/>
    <xf numFmtId="38" fontId="145" fillId="0" borderId="0" applyFont="0" applyFill="0" applyBorder="0" applyAlignment="0" applyProtection="0"/>
    <xf numFmtId="40" fontId="145" fillId="0" borderId="0" applyFont="0" applyFill="0" applyBorder="0" applyAlignment="0" applyProtection="0"/>
    <xf numFmtId="2" fontId="90" fillId="0" borderId="22" applyFont="0" applyFill="0" applyBorder="0" applyAlignment="0"/>
    <xf numFmtId="183" fontId="126" fillId="0" borderId="0" applyFont="0" applyFill="0" applyBorder="0" applyAlignment="0" applyProtection="0"/>
    <xf numFmtId="293" fontId="48" fillId="0" borderId="0" applyFill="0" applyBorder="0" applyAlignment="0" applyProtection="0"/>
    <xf numFmtId="294" fontId="48" fillId="0" borderId="0" applyFill="0" applyBorder="0" applyAlignment="0" applyProtection="0"/>
    <xf numFmtId="295" fontId="48" fillId="0" borderId="0" applyFill="0" applyBorder="0" applyAlignment="0" applyProtection="0"/>
    <xf numFmtId="296" fontId="48" fillId="0" borderId="0" applyFill="0" applyBorder="0" applyAlignment="0" applyProtection="0"/>
    <xf numFmtId="0" fontId="17" fillId="0" borderId="0"/>
    <xf numFmtId="0" fontId="175" fillId="0" borderId="7"/>
    <xf numFmtId="0" fontId="17" fillId="0" borderId="0"/>
    <xf numFmtId="0" fontId="17" fillId="0" borderId="0"/>
    <xf numFmtId="0" fontId="17" fillId="0" borderId="0"/>
    <xf numFmtId="297" fontId="145" fillId="0" borderId="0" applyFont="0" applyFill="0" applyBorder="0" applyAlignment="0" applyProtection="0"/>
    <xf numFmtId="297" fontId="145" fillId="0" borderId="0" applyFont="0" applyFill="0" applyBorder="0" applyAlignment="0" applyProtection="0"/>
    <xf numFmtId="298" fontId="145" fillId="0" borderId="0" applyFont="0" applyFill="0" applyBorder="0" applyAlignment="0" applyProtection="0"/>
    <xf numFmtId="201" fontId="145" fillId="0" borderId="0" applyFont="0" applyFill="0" applyBorder="0" applyAlignment="0" applyProtection="0"/>
    <xf numFmtId="0" fontId="158" fillId="0" borderId="0" applyFont="0" applyFill="0" applyBorder="0" applyAlignment="0" applyProtection="0"/>
    <xf numFmtId="0" fontId="17" fillId="0" borderId="0"/>
    <xf numFmtId="0" fontId="17" fillId="0" borderId="0"/>
    <xf numFmtId="0" fontId="17" fillId="0" borderId="0"/>
    <xf numFmtId="0" fontId="176" fillId="0" borderId="0" applyNumberFormat="0">
      <alignment horizontal="right"/>
    </xf>
    <xf numFmtId="0" fontId="17" fillId="0" borderId="0"/>
    <xf numFmtId="0" fontId="17" fillId="0" borderId="0"/>
    <xf numFmtId="0" fontId="17" fillId="0" borderId="0"/>
    <xf numFmtId="299"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8" fillId="4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2" fillId="0" borderId="0"/>
    <xf numFmtId="0" fontId="17" fillId="0" borderId="0"/>
    <xf numFmtId="0" fontId="17"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4" fontId="38" fillId="0" borderId="0"/>
    <xf numFmtId="0" fontId="17" fillId="0" borderId="0"/>
    <xf numFmtId="0" fontId="17" fillId="0" borderId="0"/>
    <xf numFmtId="245" fontId="43" fillId="0" borderId="0"/>
    <xf numFmtId="245" fontId="179" fillId="0" borderId="0"/>
    <xf numFmtId="245" fontId="179" fillId="0" borderId="0"/>
    <xf numFmtId="245" fontId="180" fillId="0" borderId="0"/>
    <xf numFmtId="245" fontId="180" fillId="0" borderId="0"/>
    <xf numFmtId="245" fontId="180" fillId="0" borderId="0"/>
    <xf numFmtId="245" fontId="180" fillId="0" borderId="0"/>
    <xf numFmtId="245" fontId="18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17" fillId="0" borderId="0"/>
    <xf numFmtId="0" fontId="4" fillId="0" borderId="0"/>
    <xf numFmtId="4" fontId="17" fillId="0" borderId="0"/>
    <xf numFmtId="0" fontId="17" fillId="0" borderId="0"/>
    <xf numFmtId="4" fontId="17" fillId="0" borderId="0"/>
    <xf numFmtId="4" fontId="17" fillId="0" borderId="0"/>
    <xf numFmtId="0" fontId="6" fillId="0" borderId="0"/>
    <xf numFmtId="0" fontId="6" fillId="0" borderId="0"/>
    <xf numFmtId="0" fontId="6"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0" fontId="17" fillId="0" borderId="0"/>
    <xf numFmtId="0" fontId="181" fillId="0" borderId="0">
      <alignment horizontal="left"/>
      <protection locked="0"/>
    </xf>
    <xf numFmtId="0" fontId="42" fillId="0" borderId="0">
      <alignment horizontal="left"/>
      <protection locked="0"/>
    </xf>
    <xf numFmtId="0" fontId="17" fillId="0" borderId="0"/>
    <xf numFmtId="0" fontId="17" fillId="0" borderId="0"/>
    <xf numFmtId="0" fontId="17" fillId="0" borderId="0"/>
    <xf numFmtId="0" fontId="126" fillId="0" borderId="0"/>
    <xf numFmtId="0" fontId="17" fillId="0" borderId="0"/>
    <xf numFmtId="0" fontId="1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49" borderId="34"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0" fontId="182" fillId="0" borderId="21"/>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0" fontId="17" fillId="0" borderId="0"/>
    <xf numFmtId="0" fontId="17" fillId="0" borderId="0"/>
    <xf numFmtId="0" fontId="17" fillId="0" borderId="0"/>
    <xf numFmtId="0" fontId="17" fillId="0" borderId="0"/>
    <xf numFmtId="0" fontId="177" fillId="0" borderId="0"/>
    <xf numFmtId="0" fontId="17" fillId="0" borderId="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303" fontId="17" fillId="0" borderId="21">
      <alignment horizontal="center"/>
    </xf>
    <xf numFmtId="0" fontId="17" fillId="0" borderId="0"/>
    <xf numFmtId="0" fontId="17" fillId="0" borderId="0"/>
    <xf numFmtId="0" fontId="183" fillId="0" borderId="0"/>
    <xf numFmtId="0" fontId="17" fillId="0" borderId="0"/>
    <xf numFmtId="304" fontId="12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57" borderId="3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0" fontId="184" fillId="50" borderId="0">
      <alignment horizontal="right"/>
    </xf>
    <xf numFmtId="0" fontId="185" fillId="50" borderId="0">
      <alignment horizontal="right"/>
    </xf>
    <xf numFmtId="0" fontId="17" fillId="0" borderId="0"/>
    <xf numFmtId="0" fontId="17" fillId="0" borderId="0"/>
    <xf numFmtId="0" fontId="17" fillId="0" borderId="0"/>
    <xf numFmtId="0" fontId="17" fillId="0" borderId="0"/>
    <xf numFmtId="0" fontId="17" fillId="0" borderId="0"/>
    <xf numFmtId="0" fontId="17" fillId="0" borderId="0"/>
    <xf numFmtId="0" fontId="186" fillId="66" borderId="17"/>
    <xf numFmtId="0" fontId="186" fillId="66" borderId="17"/>
    <xf numFmtId="0" fontId="186" fillId="66" borderId="17"/>
    <xf numFmtId="0" fontId="17" fillId="0" borderId="0"/>
    <xf numFmtId="0" fontId="17" fillId="0" borderId="0"/>
    <xf numFmtId="0" fontId="17" fillId="0" borderId="0"/>
    <xf numFmtId="0" fontId="17" fillId="0" borderId="0"/>
    <xf numFmtId="0" fontId="187" fillId="57" borderId="0" applyBorder="0">
      <alignment horizontal="centerContinuous"/>
    </xf>
    <xf numFmtId="0" fontId="187" fillId="57" borderId="0" applyBorder="0">
      <alignment horizontal="centerContinuous"/>
    </xf>
    <xf numFmtId="0" fontId="187" fillId="57" borderId="0" applyBorder="0">
      <alignment horizontal="centerContinuous"/>
    </xf>
    <xf numFmtId="0" fontId="17" fillId="0" borderId="0"/>
    <xf numFmtId="0" fontId="17" fillId="0" borderId="0"/>
    <xf numFmtId="0" fontId="188" fillId="66" borderId="0" applyBorder="0">
      <alignment horizontal="centerContinuous"/>
    </xf>
    <xf numFmtId="37" fontId="48" fillId="0" borderId="0" applyBorder="0">
      <protection locked="0"/>
    </xf>
    <xf numFmtId="0" fontId="189" fillId="0" borderId="0"/>
    <xf numFmtId="0" fontId="17" fillId="0" borderId="0"/>
    <xf numFmtId="0" fontId="190" fillId="0" borderId="0" applyFill="0" applyBorder="0" applyProtection="0">
      <alignment horizontal="left"/>
    </xf>
    <xf numFmtId="0" fontId="17" fillId="0" borderId="0"/>
    <xf numFmtId="0" fontId="17" fillId="0" borderId="0"/>
    <xf numFmtId="0" fontId="17" fillId="0" borderId="0"/>
    <xf numFmtId="0" fontId="17" fillId="0" borderId="0"/>
    <xf numFmtId="245" fontId="191" fillId="0" borderId="2">
      <alignment vertical="center"/>
    </xf>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0" fontId="17" fillId="0" borderId="0"/>
    <xf numFmtId="0" fontId="17" fillId="0" borderId="0"/>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0" fontId="17" fillId="0" borderId="0"/>
    <xf numFmtId="0" fontId="17" fillId="0" borderId="0"/>
    <xf numFmtId="0" fontId="17" fillId="0" borderId="0"/>
    <xf numFmtId="0" fontId="17" fillId="0" borderId="0"/>
    <xf numFmtId="0" fontId="17" fillId="0" borderId="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0" fontId="17" fillId="0" borderId="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0" fontId="17" fillId="0" borderId="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0" fontId="17" fillId="0" borderId="0"/>
    <xf numFmtId="0" fontId="17" fillId="0" borderId="0"/>
    <xf numFmtId="216" fontId="17" fillId="0" borderId="0" applyFont="0" applyFill="0" applyBorder="0" applyAlignment="0" applyProtection="0"/>
    <xf numFmtId="0" fontId="17" fillId="0" borderId="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97" fontId="192" fillId="0" borderId="0" applyFont="0" applyFill="0" applyBorder="0" applyAlignment="0" applyProtection="0"/>
    <xf numFmtId="10" fontId="193" fillId="0" borderId="0" applyFont="0" applyFill="0" applyBorder="0" applyAlignment="0" applyProtection="0"/>
    <xf numFmtId="0" fontId="17" fillId="0" borderId="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0" fontId="90" fillId="0" borderId="0" applyFill="0" applyBorder="0" applyProtection="0"/>
    <xf numFmtId="0" fontId="17" fillId="0" borderId="0"/>
    <xf numFmtId="0" fontId="40" fillId="0" borderId="0"/>
    <xf numFmtId="0" fontId="194" fillId="0" borderId="7" applyBorder="0"/>
    <xf numFmtId="0" fontId="195" fillId="0" borderId="0"/>
    <xf numFmtId="10" fontId="158" fillId="0" borderId="0" applyFont="0" applyFill="0" applyBorder="0" applyAlignment="0" applyProtection="0"/>
    <xf numFmtId="0" fontId="196" fillId="0" borderId="0" applyNumberForma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17" fillId="0" borderId="0"/>
    <xf numFmtId="0" fontId="17" fillId="0" borderId="0"/>
    <xf numFmtId="0" fontId="17" fillId="0" borderId="0"/>
    <xf numFmtId="0" fontId="17" fillId="0" borderId="0"/>
    <xf numFmtId="0" fontId="197" fillId="5" borderId="0"/>
    <xf numFmtId="9" fontId="17" fillId="0" borderId="0" applyFont="0" applyFill="0" applyBorder="0" applyAlignment="0" applyProtection="0"/>
    <xf numFmtId="0" fontId="145" fillId="0" borderId="0" applyNumberFormat="0" applyFont="0" applyFill="0" applyBorder="0" applyAlignment="0" applyProtection="0">
      <alignment horizontal="left"/>
    </xf>
    <xf numFmtId="15" fontId="145" fillId="0" borderId="0" applyFont="0" applyFill="0" applyBorder="0" applyAlignment="0" applyProtection="0"/>
    <xf numFmtId="4" fontId="145" fillId="0" borderId="0" applyFont="0" applyFill="0" applyBorder="0" applyAlignment="0" applyProtection="0"/>
    <xf numFmtId="4" fontId="145" fillId="0" borderId="0" applyFont="0" applyFill="0" applyBorder="0" applyAlignment="0" applyProtection="0"/>
    <xf numFmtId="0" fontId="17" fillId="0" borderId="0"/>
    <xf numFmtId="0" fontId="198" fillId="0" borderId="7">
      <alignment horizontal="center"/>
    </xf>
    <xf numFmtId="0" fontId="17" fillId="0" borderId="0"/>
    <xf numFmtId="3" fontId="145" fillId="0" borderId="0" applyFont="0" applyFill="0" applyBorder="0" applyAlignment="0" applyProtection="0"/>
    <xf numFmtId="0" fontId="17" fillId="0" borderId="0"/>
    <xf numFmtId="0" fontId="145" fillId="58" borderId="0" applyNumberFormat="0" applyFon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9" fillId="0" borderId="1">
      <alignment horizontal="center" vertical="center"/>
    </xf>
    <xf numFmtId="0" fontId="200" fillId="0" borderId="59" applyBorder="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17" fillId="0" borderId="0"/>
    <xf numFmtId="0" fontId="43" fillId="0" borderId="0"/>
    <xf numFmtId="0" fontId="41" fillId="57" borderId="0"/>
    <xf numFmtId="0" fontId="152" fillId="57" borderId="0"/>
    <xf numFmtId="0" fontId="17" fillId="0" borderId="0"/>
    <xf numFmtId="0" fontId="201" fillId="0" borderId="0" applyNumberFormat="0" applyFill="0" applyBorder="0" applyAlignment="0" applyProtection="0"/>
    <xf numFmtId="0" fontId="202" fillId="0" borderId="0" applyNumberFormat="0" applyFill="0" applyBorder="0" applyAlignment="0" applyProtection="0"/>
    <xf numFmtId="183" fontId="202" fillId="0" borderId="0" applyFill="0" applyBorder="0" applyAlignment="0" applyProtection="0"/>
    <xf numFmtId="0" fontId="142" fillId="67" borderId="0" applyNumberFormat="0" applyBorder="0" applyAlignment="0" applyProtection="0"/>
    <xf numFmtId="0" fontId="142" fillId="68" borderId="0" applyNumberFormat="0" applyBorder="0" applyAlignment="0" applyProtection="0"/>
    <xf numFmtId="0" fontId="142" fillId="11" borderId="0" applyNumberFormat="0" applyBorder="0" applyAlignment="0" applyProtection="0"/>
    <xf numFmtId="0" fontId="142" fillId="68" borderId="0" applyNumberFormat="0" applyBorder="0" applyAlignment="0" applyProtection="0"/>
    <xf numFmtId="0" fontId="142" fillId="69" borderId="0" applyNumberFormat="0" applyBorder="0" applyAlignment="0" applyProtection="0"/>
    <xf numFmtId="0" fontId="142" fillId="70" borderId="0" applyNumberFormat="0" applyBorder="0" applyProtection="0">
      <alignment horizontal="center"/>
    </xf>
    <xf numFmtId="310" fontId="17" fillId="0" borderId="0" applyProtection="0">
      <alignment horizontal="right"/>
    </xf>
    <xf numFmtId="311" fontId="17" fillId="0" borderId="0" applyProtection="0">
      <alignment horizontal="right"/>
    </xf>
    <xf numFmtId="312" fontId="17" fillId="0" borderId="0" applyProtection="0">
      <alignment horizontal="right"/>
    </xf>
    <xf numFmtId="313" fontId="17" fillId="0" borderId="0" applyProtection="0">
      <alignment horizontal="right"/>
    </xf>
    <xf numFmtId="0" fontId="17" fillId="0" borderId="0"/>
    <xf numFmtId="0" fontId="17" fillId="0" borderId="0"/>
    <xf numFmtId="0" fontId="74" fillId="0" borderId="0" applyNumberFormat="0" applyFill="0" applyBorder="0"/>
    <xf numFmtId="0" fontId="17" fillId="0" borderId="0"/>
    <xf numFmtId="0" fontId="17" fillId="0" borderId="0"/>
    <xf numFmtId="314" fontId="142" fillId="0" borderId="0" applyFill="0" applyBorder="0" applyAlignment="0" applyProtection="0"/>
    <xf numFmtId="315" fontId="142" fillId="0" borderId="0" applyFill="0" applyBorder="0" applyAlignment="0" applyProtection="0"/>
    <xf numFmtId="0" fontId="203" fillId="57" borderId="0">
      <alignment horizontal="left" vertical="top"/>
    </xf>
    <xf numFmtId="0" fontId="17" fillId="0" borderId="0"/>
    <xf numFmtId="0" fontId="204" fillId="57" borderId="0">
      <alignment horizontal="left" vertical="top"/>
    </xf>
    <xf numFmtId="0" fontId="17" fillId="0" borderId="0"/>
    <xf numFmtId="0" fontId="17" fillId="0" borderId="0"/>
    <xf numFmtId="0" fontId="17" fillId="0" borderId="0"/>
    <xf numFmtId="0" fontId="17" fillId="0" borderId="0"/>
    <xf numFmtId="0" fontId="17" fillId="0" borderId="0"/>
    <xf numFmtId="0" fontId="205" fillId="57" borderId="0">
      <alignment horizontal="center" vertical="top"/>
    </xf>
    <xf numFmtId="0" fontId="17" fillId="0" borderId="0"/>
    <xf numFmtId="0" fontId="204"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203" fillId="57" borderId="0">
      <alignment horizontal="right" vertical="top"/>
    </xf>
    <xf numFmtId="0" fontId="17" fillId="0" borderId="0"/>
    <xf numFmtId="0" fontId="206" fillId="57" borderId="0">
      <alignment horizontal="right" vertical="top"/>
    </xf>
    <xf numFmtId="0" fontId="17" fillId="0" borderId="0"/>
    <xf numFmtId="0" fontId="207" fillId="50" borderId="0">
      <alignment horizontal="right" vertical="center"/>
    </xf>
    <xf numFmtId="0" fontId="17" fillId="0" borderId="0"/>
    <xf numFmtId="0" fontId="17" fillId="0" borderId="0"/>
    <xf numFmtId="0" fontId="203" fillId="57" borderId="0">
      <alignment horizontal="center" vertical="top"/>
    </xf>
    <xf numFmtId="0" fontId="17" fillId="0" borderId="0"/>
    <xf numFmtId="0" fontId="208" fillId="57" borderId="0">
      <alignment horizontal="left" vertical="top"/>
    </xf>
    <xf numFmtId="0" fontId="17" fillId="0" borderId="0"/>
    <xf numFmtId="0" fontId="17" fillId="0" borderId="0"/>
    <xf numFmtId="0" fontId="17" fillId="0" borderId="0"/>
    <xf numFmtId="0" fontId="203" fillId="57" borderId="0">
      <alignment horizontal="right" vertical="top"/>
    </xf>
    <xf numFmtId="0" fontId="17" fillId="0" borderId="0"/>
    <xf numFmtId="0" fontId="208" fillId="57" borderId="0">
      <alignment horizontal="right" vertical="top"/>
    </xf>
    <xf numFmtId="0" fontId="17" fillId="0" borderId="0"/>
    <xf numFmtId="0" fontId="209" fillId="57" borderId="0">
      <alignment horizontal="right" vertical="top"/>
    </xf>
    <xf numFmtId="0" fontId="210" fillId="57" borderId="0">
      <alignment horizontal="right" vertical="top"/>
    </xf>
    <xf numFmtId="0" fontId="209" fillId="57" borderId="0">
      <alignment horizontal="right" vertical="top"/>
    </xf>
    <xf numFmtId="0" fontId="211" fillId="57" borderId="0">
      <alignment horizontal="left" vertical="top"/>
    </xf>
    <xf numFmtId="0" fontId="17" fillId="0" borderId="0"/>
    <xf numFmtId="0" fontId="212" fillId="57" borderId="0">
      <alignment horizontal="left" vertical="top"/>
    </xf>
    <xf numFmtId="0" fontId="17" fillId="0" borderId="0"/>
    <xf numFmtId="0" fontId="17" fillId="0" borderId="0"/>
    <xf numFmtId="0" fontId="17" fillId="0" borderId="0"/>
    <xf numFmtId="0" fontId="17" fillId="0" borderId="0"/>
    <xf numFmtId="0" fontId="213" fillId="57" borderId="0">
      <alignment horizontal="center" vertical="top"/>
    </xf>
    <xf numFmtId="0" fontId="17" fillId="0" borderId="0"/>
    <xf numFmtId="0" fontId="214" fillId="57" borderId="0">
      <alignment horizontal="center" vertical="top"/>
    </xf>
    <xf numFmtId="0" fontId="17" fillId="0" borderId="0"/>
    <xf numFmtId="0" fontId="17" fillId="0" borderId="0"/>
    <xf numFmtId="0" fontId="17" fillId="0" borderId="0"/>
    <xf numFmtId="0" fontId="17" fillId="0" borderId="0"/>
    <xf numFmtId="0" fontId="17" fillId="0" borderId="0"/>
    <xf numFmtId="0" fontId="209" fillId="57" borderId="0">
      <alignment horizontal="left" vertical="top"/>
    </xf>
    <xf numFmtId="0" fontId="17" fillId="0" borderId="0"/>
    <xf numFmtId="0" fontId="215" fillId="57" borderId="0">
      <alignment horizontal="center" vertical="top"/>
    </xf>
    <xf numFmtId="0" fontId="17" fillId="0" borderId="0"/>
    <xf numFmtId="0" fontId="17" fillId="0" borderId="0"/>
    <xf numFmtId="0" fontId="17" fillId="0" borderId="0"/>
    <xf numFmtId="0" fontId="17" fillId="0" borderId="0"/>
    <xf numFmtId="0" fontId="204" fillId="57" borderId="0">
      <alignment horizontal="center" vertical="top"/>
    </xf>
    <xf numFmtId="0" fontId="17" fillId="0" borderId="0"/>
    <xf numFmtId="0" fontId="216" fillId="57" borderId="0">
      <alignment horizontal="center" vertical="top"/>
    </xf>
    <xf numFmtId="0" fontId="17" fillId="0" borderId="0"/>
    <xf numFmtId="0" fontId="17" fillId="0" borderId="0"/>
    <xf numFmtId="0" fontId="17" fillId="0" borderId="0"/>
    <xf numFmtId="0" fontId="17" fillId="0" borderId="0"/>
    <xf numFmtId="0" fontId="209" fillId="57" borderId="0">
      <alignment horizontal="right" vertical="top"/>
    </xf>
    <xf numFmtId="0" fontId="17" fillId="0" borderId="0"/>
    <xf numFmtId="0" fontId="217"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203" fillId="57" borderId="0">
      <alignment horizontal="right" vertical="top"/>
    </xf>
    <xf numFmtId="0" fontId="17" fillId="0" borderId="0"/>
    <xf numFmtId="0" fontId="207" fillId="57" borderId="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209" fillId="57" borderId="0">
      <alignment horizontal="left" vertical="top"/>
    </xf>
    <xf numFmtId="0" fontId="17" fillId="0" borderId="0"/>
    <xf numFmtId="0" fontId="207"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17" fillId="0" borderId="0"/>
    <xf numFmtId="0" fontId="209" fillId="57" borderId="0">
      <alignment horizontal="right" vertical="top"/>
    </xf>
    <xf numFmtId="0" fontId="17" fillId="0" borderId="0"/>
    <xf numFmtId="0" fontId="218" fillId="57" borderId="0">
      <alignment horizontal="left" vertical="top"/>
    </xf>
    <xf numFmtId="0" fontId="17" fillId="0" borderId="0"/>
    <xf numFmtId="0" fontId="17" fillId="0" borderId="0"/>
    <xf numFmtId="0" fontId="17" fillId="0" borderId="0"/>
    <xf numFmtId="0" fontId="17" fillId="0" borderId="0"/>
    <xf numFmtId="0" fontId="17" fillId="0" borderId="0"/>
    <xf numFmtId="0" fontId="203" fillId="57" borderId="0">
      <alignment horizontal="left" vertical="top"/>
    </xf>
    <xf numFmtId="0" fontId="17" fillId="0" borderId="0"/>
    <xf numFmtId="0" fontId="218" fillId="57" borderId="0">
      <alignment horizontal="right" vertical="top"/>
    </xf>
    <xf numFmtId="0" fontId="17" fillId="0" borderId="0"/>
    <xf numFmtId="0" fontId="207" fillId="50" borderId="0">
      <alignment horizontal="righ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7" fillId="0" borderId="0"/>
    <xf numFmtId="0" fontId="219" fillId="71" borderId="0"/>
    <xf numFmtId="49" fontId="48" fillId="71" borderId="0"/>
    <xf numFmtId="49" fontId="48" fillId="71" borderId="61"/>
    <xf numFmtId="49" fontId="48" fillId="71" borderId="0"/>
    <xf numFmtId="0" fontId="219" fillId="72" borderId="61">
      <protection locked="0"/>
    </xf>
    <xf numFmtId="0" fontId="219" fillId="71" borderId="0"/>
    <xf numFmtId="0" fontId="48" fillId="73" borderId="0"/>
    <xf numFmtId="0" fontId="48" fillId="74" borderId="0"/>
    <xf numFmtId="0" fontId="48" fillId="75" borderId="0"/>
    <xf numFmtId="41" fontId="17" fillId="0" borderId="0" applyFont="0" applyFill="0" applyBorder="0" applyAlignment="0" applyProtection="0"/>
    <xf numFmtId="43" fontId="17" fillId="0" borderId="0" applyFont="0" applyFill="0" applyBorder="0" applyAlignment="0" applyProtection="0"/>
    <xf numFmtId="0" fontId="17" fillId="0" borderId="0"/>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17" fillId="0" borderId="0"/>
    <xf numFmtId="245" fontId="17" fillId="0" borderId="0" applyFont="0" applyFill="0" applyBorder="0" applyAlignment="0" applyProtection="0"/>
    <xf numFmtId="0" fontId="17" fillId="0" borderId="0"/>
    <xf numFmtId="316" fontId="48" fillId="0" borderId="0" applyFont="0" applyFill="0" applyBorder="0" applyAlignment="0" applyProtection="0"/>
    <xf numFmtId="317" fontId="48" fillId="0" borderId="0" applyFont="0" applyFill="0" applyBorder="0" applyAlignment="0" applyProtection="0"/>
    <xf numFmtId="0" fontId="220" fillId="0" borderId="1"/>
    <xf numFmtId="0" fontId="17" fillId="0" borderId="0"/>
    <xf numFmtId="0" fontId="17" fillId="0" borderId="0"/>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1" fontId="142" fillId="0" borderId="0" applyBorder="0">
      <alignment horizontal="left" vertical="top" wrapText="1"/>
    </xf>
    <xf numFmtId="0" fontId="17" fillId="0" borderId="0"/>
    <xf numFmtId="201" fontId="145" fillId="0" borderId="0">
      <alignment horizontal="center"/>
    </xf>
    <xf numFmtId="318" fontId="48" fillId="0" borderId="0">
      <alignment horizontal="center"/>
    </xf>
    <xf numFmtId="0" fontId="2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applyFill="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1">
      <alignment horizontal="center"/>
    </xf>
    <xf numFmtId="0" fontId="54" fillId="0" borderId="1">
      <alignment horizontal="center"/>
    </xf>
    <xf numFmtId="0" fontId="17" fillId="0" borderId="0"/>
    <xf numFmtId="0" fontId="54" fillId="0" borderId="1">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1">
      <alignment horizont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17" fillId="0" borderId="0"/>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17" fillId="0" borderId="0"/>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43" fillId="0" borderId="0"/>
    <xf numFmtId="0" fontId="175" fillId="0" borderId="0"/>
    <xf numFmtId="0" fontId="17" fillId="0" borderId="0"/>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7" fillId="0" borderId="0"/>
    <xf numFmtId="202" fontId="48" fillId="0" borderId="47" applyAlignment="0"/>
    <xf numFmtId="3" fontId="17" fillId="0" borderId="1" applyNumberFormat="0" applyFont="0" applyFill="0" applyAlignment="0" applyProtection="0">
      <alignment vertical="center"/>
    </xf>
    <xf numFmtId="0" fontId="43" fillId="0" borderId="47"/>
    <xf numFmtId="3" fontId="17" fillId="0" borderId="1" applyNumberFormat="0" applyFont="0" applyFill="0" applyAlignment="0" applyProtection="0">
      <alignment vertical="center"/>
    </xf>
    <xf numFmtId="3" fontId="17" fillId="0" borderId="1" applyNumberFormat="0" applyFont="0" applyFill="0" applyAlignment="0" applyProtection="0">
      <alignment vertical="center"/>
    </xf>
    <xf numFmtId="3" fontId="17" fillId="0" borderId="1" applyNumberFormat="0" applyFont="0" applyFill="0" applyAlignment="0" applyProtection="0">
      <alignment vertical="center"/>
    </xf>
    <xf numFmtId="0" fontId="119" fillId="0" borderId="0" applyFill="0" applyBorder="0" applyProtection="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2" fillId="0" borderId="0" applyNumberFormat="0">
      <alignment horizontal="left"/>
    </xf>
    <xf numFmtId="0" fontId="223" fillId="0" borderId="0" applyNumberFormat="0">
      <alignment horizontal="left"/>
    </xf>
    <xf numFmtId="3" fontId="17" fillId="0" borderId="1" applyNumberFormat="0" applyFont="0" applyFill="0" applyAlignment="0" applyProtection="0">
      <alignment vertical="center"/>
    </xf>
    <xf numFmtId="0" fontId="17" fillId="0" borderId="0"/>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0" fontId="17"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19" fontId="48" fillId="0" borderId="0" applyFont="0" applyFill="0" applyBorder="0" applyAlignment="0" applyProtection="0"/>
    <xf numFmtId="0" fontId="173" fillId="0" borderId="0"/>
    <xf numFmtId="0" fontId="173" fillId="0" borderId="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49" fontId="224" fillId="0" borderId="2">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65" fontId="17" fillId="0" borderId="0" applyFont="0" applyFill="0" applyBorder="0" applyAlignment="0" applyProtection="0"/>
    <xf numFmtId="265"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322" fontId="17" fillId="0" borderId="0" applyFont="0" applyFill="0" applyBorder="0" applyAlignment="0" applyProtection="0"/>
    <xf numFmtId="0" fontId="17" fillId="0" borderId="0"/>
    <xf numFmtId="0" fontId="17" fillId="0" borderId="0"/>
    <xf numFmtId="0" fontId="17" fillId="0" borderId="0"/>
    <xf numFmtId="0" fontId="118" fillId="0" borderId="0" applyFill="0" applyBorder="0" applyProtection="0">
      <alignment horizontal="left" vertical="top"/>
    </xf>
    <xf numFmtId="0" fontId="17" fillId="0" borderId="0"/>
    <xf numFmtId="40" fontId="225" fillId="0" borderId="0"/>
    <xf numFmtId="0" fontId="226" fillId="76"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7" fillId="0" borderId="40" applyBorder="0">
      <alignment horizontal="center"/>
    </xf>
    <xf numFmtId="0" fontId="17" fillId="0" borderId="0"/>
    <xf numFmtId="0" fontId="17" fillId="0" borderId="0"/>
    <xf numFmtId="0" fontId="17" fillId="0" borderId="0"/>
    <xf numFmtId="0" fontId="119" fillId="0" borderId="14">
      <alignment horizontal="righ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8" fillId="0" borderId="36"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9" fillId="0" borderId="63"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0" fillId="0" borderId="64"/>
    <xf numFmtId="0" fontId="170" fillId="0" borderId="47"/>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0"/>
    <xf numFmtId="38" fontId="145" fillId="0" borderId="0" applyFont="0" applyFill="0" applyBorder="0" applyAlignment="0" applyProtection="0"/>
    <xf numFmtId="40" fontId="145" fillId="0" borderId="0" applyFont="0" applyFill="0" applyBorder="0" applyAlignment="0" applyProtection="0"/>
    <xf numFmtId="323" fontId="123" fillId="0" borderId="0" applyFont="0" applyFill="0" applyBorder="0" applyAlignment="0" applyProtection="0"/>
    <xf numFmtId="0" fontId="229" fillId="0" borderId="0" applyNumberFormat="0" applyFill="0" applyBorder="0" applyAlignment="0" applyProtection="0"/>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88" fillId="0" borderId="0"/>
    <xf numFmtId="0" fontId="17" fillId="0" borderId="0"/>
    <xf numFmtId="4" fontId="230" fillId="20" borderId="66"/>
    <xf numFmtId="176" fontId="145" fillId="0" borderId="0" applyFont="0" applyFill="0" applyBorder="0" applyAlignment="0" applyProtection="0"/>
    <xf numFmtId="178" fontId="145" fillId="0" borderId="0" applyFont="0" applyFill="0" applyBorder="0" applyAlignment="0" applyProtection="0"/>
    <xf numFmtId="0" fontId="231" fillId="0" borderId="0" applyNumberFormat="0" applyFill="0" applyBorder="0" applyAlignment="0" applyProtection="0"/>
    <xf numFmtId="0" fontId="232" fillId="0" borderId="0"/>
    <xf numFmtId="0" fontId="233" fillId="77" borderId="67" applyNumberFormat="0" applyAlignment="0" applyProtection="0"/>
    <xf numFmtId="2" fontId="158" fillId="0" borderId="0" applyFont="0" applyFill="0" applyBorder="0" applyAlignment="0" applyProtection="0"/>
    <xf numFmtId="0" fontId="234" fillId="0" borderId="0" applyNumberFormat="0" applyFill="0" applyBorder="0" applyProtection="0">
      <alignment horizontal="right"/>
    </xf>
    <xf numFmtId="184" fontId="17" fillId="0" borderId="0" applyFont="0" applyFill="0" applyBorder="0" applyAlignment="0" applyProtection="0"/>
    <xf numFmtId="185" fontId="17" fillId="0" borderId="0" applyFont="0" applyFill="0" applyBorder="0" applyAlignment="0" applyProtection="0"/>
    <xf numFmtId="184" fontId="122" fillId="0" borderId="0" applyFont="0" applyFill="0" applyBorder="0" applyAlignment="0" applyProtection="0"/>
    <xf numFmtId="185" fontId="12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5"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68"/>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0" fontId="235" fillId="0" borderId="2" applyFill="0" applyBorder="0" applyProtection="0">
      <alignment horizontal="center"/>
    </xf>
    <xf numFmtId="324" fontId="73" fillId="0" borderId="2">
      <alignment horizontal="right"/>
    </xf>
    <xf numFmtId="325" fontId="73" fillId="0" borderId="41" applyBorder="0">
      <alignment horizontal="right"/>
    </xf>
    <xf numFmtId="0" fontId="189" fillId="0" borderId="0"/>
    <xf numFmtId="326" fontId="40" fillId="0" borderId="0" applyFont="0" applyFill="0" applyBorder="0" applyProtection="0">
      <alignment horizontal="right"/>
    </xf>
    <xf numFmtId="0" fontId="236" fillId="0" borderId="0" applyNumberFormat="0" applyFill="0" applyBorder="0" applyAlignment="0" applyProtection="0">
      <alignment vertical="top"/>
      <protection locked="0"/>
    </xf>
    <xf numFmtId="0" fontId="17" fillId="0" borderId="0"/>
    <xf numFmtId="43" fontId="17" fillId="0" borderId="0" applyFont="0" applyFill="0" applyBorder="0" applyAlignment="0" applyProtection="0"/>
    <xf numFmtId="0" fontId="17" fillId="0" borderId="0"/>
    <xf numFmtId="185" fontId="83" fillId="0" borderId="0" applyFont="0" applyFill="0" applyBorder="0" applyAlignment="0" applyProtection="0"/>
    <xf numFmtId="0" fontId="17" fillId="0" borderId="0"/>
    <xf numFmtId="170" fontId="23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238" fillId="0" borderId="0"/>
    <xf numFmtId="0" fontId="239" fillId="0" borderId="0"/>
    <xf numFmtId="43" fontId="17" fillId="0" borderId="0" applyFont="0" applyFill="0" applyBorder="0" applyAlignment="0" applyProtection="0"/>
    <xf numFmtId="41" fontId="17" fillId="0" borderId="0" applyFont="0" applyFill="0" applyBorder="0" applyAlignment="0" applyProtection="0"/>
    <xf numFmtId="0" fontId="17" fillId="0" borderId="0"/>
    <xf numFmtId="0" fontId="240" fillId="0" borderId="0" applyNumberFormat="0" applyFill="0" applyBorder="0" applyAlignment="0" applyProtection="0">
      <alignment vertical="top"/>
      <protection locked="0"/>
    </xf>
    <xf numFmtId="0" fontId="17" fillId="0" borderId="0"/>
    <xf numFmtId="0" fontId="17"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41"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0" fontId="49" fillId="0" borderId="0"/>
    <xf numFmtId="168" fontId="17" fillId="6" borderId="0" applyFont="0" applyBorder="0" applyAlignment="0">
      <protection locked="0"/>
    </xf>
    <xf numFmtId="0" fontId="6" fillId="0" borderId="0"/>
    <xf numFmtId="0" fontId="49" fillId="0" borderId="0"/>
    <xf numFmtId="0" fontId="38" fillId="0" borderId="0"/>
    <xf numFmtId="9" fontId="17" fillId="0" borderId="0" applyFont="0" applyFill="0" applyBorder="0" applyAlignment="0" applyProtection="0"/>
    <xf numFmtId="0" fontId="6" fillId="0" borderId="0"/>
    <xf numFmtId="41" fontId="6" fillId="0" borderId="0" applyFont="0" applyFill="0" applyBorder="0" applyAlignment="0" applyProtection="0"/>
    <xf numFmtId="168" fontId="17" fillId="6" borderId="0" applyFont="0" applyBorder="0" applyAlignment="0">
      <protection locked="0"/>
    </xf>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208" fontId="40" fillId="0" borderId="0"/>
    <xf numFmtId="0" fontId="40" fillId="0" borderId="0"/>
    <xf numFmtId="0" fontId="49" fillId="0" borderId="0"/>
    <xf numFmtId="168" fontId="17" fillId="6" borderId="0" applyFont="0" applyBorder="0" applyAlignment="0">
      <protection locked="0"/>
    </xf>
    <xf numFmtId="208" fontId="40" fillId="0" borderId="0"/>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40" fillId="0" borderId="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9"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0" fillId="0" borderId="0"/>
    <xf numFmtId="168" fontId="17" fillId="6" borderId="0" applyFont="0" applyBorder="0" applyAlignment="0">
      <protection locked="0"/>
    </xf>
    <xf numFmtId="168" fontId="17" fillId="6" borderId="0" applyFont="0" applyBorder="0" applyAlignment="0">
      <protection locked="0"/>
    </xf>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0" fillId="0" borderId="0"/>
    <xf numFmtId="168" fontId="17" fillId="6" borderId="0" applyFont="0" applyBorder="0" applyAlignment="0">
      <protection locked="0"/>
    </xf>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38" fillId="0" borderId="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41" fontId="6" fillId="0" borderId="0" applyFont="0" applyFill="0" applyBorder="0" applyAlignment="0" applyProtection="0"/>
    <xf numFmtId="0" fontId="6" fillId="0" borderId="0"/>
    <xf numFmtId="168" fontId="17" fillId="6" borderId="0" applyFont="0" applyBorder="0" applyAlignment="0">
      <protection locked="0"/>
    </xf>
    <xf numFmtId="0" fontId="49" fillId="0" borderId="0"/>
    <xf numFmtId="0" fontId="40" fillId="0" borderId="0"/>
    <xf numFmtId="208" fontId="40"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8" fontId="17" fillId="0" borderId="0" applyFont="0" applyFill="0" applyBorder="0" applyAlignment="0"/>
    <xf numFmtId="8" fontId="17" fillId="0" borderId="0" applyFont="0" applyFill="0" applyBorder="0" applyAlignment="0"/>
    <xf numFmtId="8" fontId="48" fillId="6" borderId="0" applyFont="0" applyBorder="0" applyAlignment="0" applyProtection="0">
      <protection locked="0"/>
    </xf>
    <xf numFmtId="211" fontId="17" fillId="6" borderId="0" applyNumberFormat="0" applyBorder="0" applyAlignment="0">
      <protection locked="0"/>
    </xf>
    <xf numFmtId="211" fontId="17" fillId="6" borderId="0" applyNumberFormat="0" applyBorder="0" applyAlignment="0">
      <protection locked="0"/>
    </xf>
    <xf numFmtId="212" fontId="88" fillId="0" borderId="0"/>
    <xf numFmtId="211" fontId="17" fillId="0" borderId="0" applyFont="0" applyFill="0" applyBorder="0" applyAlignment="0"/>
    <xf numFmtId="211" fontId="17" fillId="0" borderId="0" applyFont="0" applyFill="0" applyBorder="0" applyAlignment="0"/>
    <xf numFmtId="211" fontId="17" fillId="0" borderId="0" applyNumberFormat="0" applyFill="0" applyBorder="0" applyAlignment="0" applyProtection="0"/>
    <xf numFmtId="211" fontId="17" fillId="0" borderId="0" applyNumberFormat="0" applyFill="0" applyBorder="0" applyAlignment="0" applyProtection="0"/>
    <xf numFmtId="211" fontId="17" fillId="0" borderId="0" applyNumberFormat="0" applyFill="0" applyBorder="0" applyAlignment="0" applyProtection="0">
      <alignment horizontal="left"/>
    </xf>
    <xf numFmtId="211" fontId="17" fillId="0" borderId="0" applyNumberFormat="0" applyFill="0" applyBorder="0" applyAlignment="0" applyProtection="0">
      <alignment horizontal="left"/>
    </xf>
    <xf numFmtId="211" fontId="17" fillId="20" borderId="0" applyNumberFormat="0" applyFont="0" applyBorder="0" applyAlignment="0">
      <protection hidden="1"/>
    </xf>
    <xf numFmtId="211" fontId="17" fillId="20" borderId="0" applyNumberFormat="0" applyFont="0" applyBorder="0" applyAlignment="0">
      <protection hidden="1"/>
    </xf>
    <xf numFmtId="211" fontId="17" fillId="21" borderId="0" applyNumberFormat="0" applyFont="0" applyBorder="0" applyAlignment="0" applyProtection="0"/>
    <xf numFmtId="211" fontId="17" fillId="21" borderId="0" applyNumberFormat="0" applyFont="0" applyBorder="0" applyAlignment="0" applyProtection="0"/>
    <xf numFmtId="211" fontId="17" fillId="0" borderId="0" applyNumberFormat="0" applyFill="0" applyBorder="0" applyAlignment="0" applyProtection="0"/>
    <xf numFmtId="211" fontId="17" fillId="0" borderId="0" applyNumberFormat="0" applyFill="0" applyBorder="0" applyAlignment="0" applyProtection="0"/>
    <xf numFmtId="327" fontId="123" fillId="0" borderId="0" applyFont="0" applyFill="0" applyBorder="0" applyAlignment="0" applyProtection="0"/>
    <xf numFmtId="328" fontId="17" fillId="0" borderId="0" applyFont="0" applyFill="0" applyBorder="0" applyAlignment="0" applyProtection="0"/>
    <xf numFmtId="328" fontId="48" fillId="0" borderId="0" applyFont="0" applyFill="0" applyBorder="0" applyAlignment="0" applyProtection="0"/>
    <xf numFmtId="327" fontId="17" fillId="0" borderId="0" applyFont="0" applyFill="0" applyBorder="0" applyAlignment="0" applyProtection="0"/>
    <xf numFmtId="329" fontId="17" fillId="0" borderId="0" applyFont="0" applyFill="0" applyBorder="0" applyAlignment="0" applyProtection="0"/>
    <xf numFmtId="329" fontId="123" fillId="0" borderId="0" applyFont="0" applyFill="0" applyBorder="0" applyAlignment="0" applyProtection="0"/>
    <xf numFmtId="330" fontId="17" fillId="0" borderId="0" applyFont="0" applyFill="0" applyBorder="0" applyAlignment="0" applyProtection="0"/>
    <xf numFmtId="330" fontId="1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6" fontId="145" fillId="0" borderId="0" applyFont="0" applyFill="0" applyBorder="0" applyAlignment="0" applyProtection="0"/>
    <xf numFmtId="173" fontId="47" fillId="0" borderId="1"/>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44" fontId="17"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8" fontId="202" fillId="0" borderId="0" applyFill="0" applyBorder="0" applyAlignment="0" applyProtection="0"/>
    <xf numFmtId="332" fontId="48" fillId="0" borderId="0">
      <alignment horizontal="center"/>
    </xf>
    <xf numFmtId="41" fontId="17" fillId="0" borderId="0" applyFont="0" applyFill="0" applyBorder="0" applyAlignment="0" applyProtection="0"/>
    <xf numFmtId="43" fontId="17" fillId="0" borderId="0" applyFont="0" applyFill="0" applyBorder="0" applyAlignment="0" applyProtection="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0" fontId="6" fillId="0" borderId="0"/>
    <xf numFmtId="0" fontId="6" fillId="0" borderId="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xf numFmtId="43" fontId="17" fillId="0" borderId="0" applyFont="0" applyFill="0" applyBorder="0" applyAlignment="0" applyProtection="0"/>
    <xf numFmtId="0" fontId="75" fillId="37" borderId="0" applyNumberFormat="0" applyBorder="0" applyAlignment="0" applyProtection="0"/>
    <xf numFmtId="0" fontId="104" fillId="0" borderId="29" applyNumberFormat="0" applyFill="0" applyAlignment="0" applyProtection="0"/>
    <xf numFmtId="0" fontId="104" fillId="0" borderId="29" applyNumberFormat="0" applyFill="0" applyAlignment="0" applyProtection="0"/>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0" fontId="109" fillId="15" borderId="25" applyNumberFormat="0" applyAlignment="0" applyProtection="0"/>
    <xf numFmtId="0" fontId="104" fillId="0" borderId="29" applyNumberFormat="0" applyFill="0" applyAlignment="0" applyProtection="0"/>
    <xf numFmtId="0" fontId="109" fillId="15" borderId="25" applyNumberFormat="0" applyAlignment="0" applyProtection="0"/>
    <xf numFmtId="0" fontId="109" fillId="15" borderId="25" applyNumberFormat="0" applyAlignment="0" applyProtection="0"/>
    <xf numFmtId="9" fontId="4" fillId="0" borderId="0" applyFont="0" applyFill="0" applyBorder="0" applyAlignment="0" applyProtection="0"/>
    <xf numFmtId="0" fontId="109" fillId="15" borderId="25" applyNumberFormat="0" applyAlignment="0" applyProtection="0"/>
    <xf numFmtId="0" fontId="109" fillId="15" borderId="25" applyNumberFormat="0" applyAlignment="0" applyProtection="0"/>
    <xf numFmtId="199" fontId="17" fillId="6" borderId="0" applyFont="0" applyBorder="0" applyAlignment="0">
      <protection locked="0"/>
    </xf>
    <xf numFmtId="0" fontId="39" fillId="28" borderId="0" applyNumberFormat="0" applyBorder="0" applyAlignment="0" applyProtection="0"/>
    <xf numFmtId="0" fontId="39" fillId="28" borderId="0" applyNumberFormat="0" applyBorder="0" applyAlignment="0" applyProtection="0"/>
    <xf numFmtId="0" fontId="6" fillId="0" borderId="0"/>
    <xf numFmtId="0" fontId="104" fillId="0" borderId="29" applyNumberFormat="0" applyFill="0" applyAlignment="0" applyProtection="0"/>
    <xf numFmtId="0" fontId="17" fillId="0" borderId="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9"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1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37" borderId="0" applyNumberFormat="0" applyBorder="0" applyAlignment="0" applyProtection="0"/>
    <xf numFmtId="41" fontId="17" fillId="0" borderId="0" applyFont="0" applyFill="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41" borderId="0" applyNumberFormat="0" applyBorder="0" applyAlignment="0" applyProtection="0"/>
    <xf numFmtId="0" fontId="75" fillId="34"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3"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96" fillId="44"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345" fontId="17" fillId="0" borderId="0" applyFill="0" applyBorder="0" applyAlignment="0"/>
    <xf numFmtId="345" fontId="17" fillId="0" borderId="0" applyFill="0" applyBorder="0" applyAlignment="0"/>
    <xf numFmtId="336" fontId="17" fillId="0" borderId="0" applyFill="0" applyBorder="0" applyAlignment="0"/>
    <xf numFmtId="336" fontId="17" fillId="0" borderId="0" applyFill="0" applyBorder="0" applyAlignment="0"/>
    <xf numFmtId="337" fontId="17" fillId="0" borderId="0" applyFill="0" applyBorder="0" applyAlignment="0"/>
    <xf numFmtId="337" fontId="17" fillId="0" borderId="0" applyFill="0" applyBorder="0" applyAlignment="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98" fillId="7" borderId="25" applyNumberFormat="0" applyAlignment="0" applyProtection="0"/>
    <xf numFmtId="0" fontId="97" fillId="45" borderId="25" applyNumberFormat="0" applyAlignment="0" applyProtection="0"/>
    <xf numFmtId="0" fontId="97" fillId="45" borderId="25" applyNumberFormat="0" applyAlignment="0" applyProtection="0"/>
    <xf numFmtId="0" fontId="98" fillId="7" borderId="25" applyNumberFormat="0" applyAlignment="0" applyProtection="0"/>
    <xf numFmtId="0" fontId="98" fillId="7" borderId="25" applyNumberFormat="0" applyAlignment="0" applyProtection="0"/>
    <xf numFmtId="0" fontId="99" fillId="12" borderId="26" applyNumberFormat="0" applyAlignment="0" applyProtection="0"/>
    <xf numFmtId="0" fontId="99" fillId="46" borderId="26" applyNumberFormat="0" applyAlignment="0" applyProtection="0"/>
    <xf numFmtId="0" fontId="99" fillId="12" borderId="26" applyNumberFormat="0" applyAlignment="0" applyProtection="0"/>
    <xf numFmtId="0" fontId="99" fillId="12" borderId="26" applyNumberFormat="0" applyAlignment="0" applyProtection="0"/>
    <xf numFmtId="43"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1" fontId="17" fillId="0" borderId="0" applyFont="0" applyFill="0" applyBorder="0" applyAlignment="0" applyProtection="0"/>
    <xf numFmtId="41" fontId="45" fillId="0" borderId="0" applyFont="0" applyFill="0" applyBorder="0" applyAlignment="0" applyProtection="0"/>
    <xf numFmtId="41" fontId="45" fillId="0" borderId="0" applyFont="0" applyFill="0" applyBorder="0" applyAlignment="0" applyProtection="0"/>
    <xf numFmtId="41" fontId="45"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335" fontId="17" fillId="0" borderId="0" applyFont="0" applyFill="0" applyBorder="0" applyAlignment="0" applyProtection="0"/>
    <xf numFmtId="335"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75" fillId="37" borderId="0" applyNumberFormat="0" applyBorder="0" applyAlignment="0" applyProtection="0"/>
    <xf numFmtId="43" fontId="17" fillId="0" borderId="0" applyFont="0" applyFill="0" applyBorder="0" applyAlignment="0" applyProtection="0"/>
    <xf numFmtId="340" fontId="17" fillId="0" borderId="0" applyFont="0" applyFill="0" applyBorder="0" applyAlignment="0"/>
    <xf numFmtId="340" fontId="17" fillId="0" borderId="0" applyFont="0" applyFill="0" applyBorder="0" applyAlignment="0"/>
    <xf numFmtId="9" fontId="17" fillId="0" borderId="0" applyFont="0" applyFill="0" applyBorder="0" applyAlignment="0" applyProtection="0"/>
    <xf numFmtId="274" fontId="17" fillId="6" borderId="0" applyFont="0" applyFill="0" applyBorder="0" applyAlignment="0" applyProtection="0"/>
    <xf numFmtId="274" fontId="17" fillId="6" borderId="0" applyFont="0" applyFill="0" applyBorder="0" applyAlignment="0" applyProtection="0"/>
    <xf numFmtId="274" fontId="17" fillId="6" borderId="24" applyFont="0" applyFill="0" applyBorder="0" applyAlignment="0" applyProtection="0"/>
    <xf numFmtId="274" fontId="17" fillId="6" borderId="24" applyFont="0" applyFill="0" applyBorder="0" applyAlignment="0" applyProtection="0"/>
    <xf numFmtId="335" fontId="17" fillId="0" borderId="0" applyFill="0" applyBorder="0" applyAlignment="0"/>
    <xf numFmtId="335" fontId="17" fillId="0" borderId="0" applyFill="0" applyBorder="0" applyAlignment="0"/>
    <xf numFmtId="0" fontId="75" fillId="39" borderId="0" applyNumberFormat="0" applyBorder="0" applyAlignment="0" applyProtection="0"/>
    <xf numFmtId="0" fontId="75" fillId="43" borderId="0" applyNumberFormat="0" applyBorder="0" applyAlignment="0" applyProtection="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5" fillId="37" borderId="0" applyNumberFormat="0" applyBorder="0" applyAlignment="0" applyProtection="0"/>
    <xf numFmtId="0" fontId="75" fillId="43" borderId="0" applyNumberFormat="0" applyBorder="0" applyAlignment="0" applyProtection="0"/>
    <xf numFmtId="0" fontId="75" fillId="41" borderId="0" applyNumberFormat="0" applyBorder="0" applyAlignment="0" applyProtection="0"/>
    <xf numFmtId="342" fontId="17" fillId="6" borderId="0" applyFont="0" applyFill="0" applyBorder="0" applyAlignment="0"/>
    <xf numFmtId="342" fontId="17" fillId="6" borderId="0" applyFont="0" applyFill="0" applyBorder="0" applyAlignment="0"/>
    <xf numFmtId="0" fontId="102" fillId="13" borderId="0" applyNumberFormat="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4" fillId="0" borderId="29"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9" applyNumberFormat="0" applyFill="0" applyAlignment="0" applyProtection="0"/>
    <xf numFmtId="0" fontId="104" fillId="0" borderId="29" applyNumberFormat="0" applyFill="0" applyAlignment="0" applyProtection="0"/>
    <xf numFmtId="0" fontId="106"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30" applyNumberFormat="0" applyFill="0" applyAlignment="0" applyProtection="0"/>
    <xf numFmtId="0" fontId="106" fillId="0" borderId="30" applyNumberFormat="0" applyFill="0" applyAlignment="0" applyProtection="0"/>
    <xf numFmtId="0" fontId="108" fillId="0" borderId="32"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75" fillId="41"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5" fillId="37" borderId="0" applyNumberFormat="0" applyBorder="0" applyAlignment="0" applyProtection="0"/>
    <xf numFmtId="0" fontId="109" fillId="15" borderId="25" applyNumberFormat="0" applyAlignment="0" applyProtection="0"/>
    <xf numFmtId="0" fontId="109" fillId="27" borderId="25" applyNumberFormat="0" applyAlignment="0" applyProtection="0"/>
    <xf numFmtId="0" fontId="109" fillId="27" borderId="25" applyNumberFormat="0" applyAlignment="0" applyProtection="0"/>
    <xf numFmtId="0" fontId="109" fillId="15" borderId="25" applyNumberFormat="0" applyAlignment="0" applyProtection="0"/>
    <xf numFmtId="0" fontId="109" fillId="15" borderId="25" applyNumberFormat="0" applyAlignment="0" applyProtection="0"/>
    <xf numFmtId="0" fontId="109" fillId="15" borderId="25" applyNumberFormat="0" applyAlignment="0" applyProtection="0"/>
    <xf numFmtId="342" fontId="17" fillId="6" borderId="0" applyFont="0" applyBorder="0" applyAlignment="0">
      <protection locked="0"/>
    </xf>
    <xf numFmtId="342" fontId="17" fillId="6" borderId="0" applyFont="0" applyBorder="0" applyAlignment="0">
      <protection locked="0"/>
    </xf>
    <xf numFmtId="199" fontId="17" fillId="6" borderId="0" applyFont="0" applyBorder="0" applyAlignment="0">
      <protection locked="0"/>
    </xf>
    <xf numFmtId="0" fontId="75" fillId="37" borderId="0" applyNumberFormat="0" applyBorder="0" applyAlignment="0" applyProtection="0"/>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0" fontId="75" fillId="12" borderId="0" applyNumberFormat="0" applyBorder="0" applyAlignment="0" applyProtection="0"/>
    <xf numFmtId="335" fontId="17" fillId="0" borderId="0" applyFill="0" applyBorder="0" applyAlignment="0"/>
    <xf numFmtId="335" fontId="17" fillId="0" borderId="0" applyFill="0" applyBorder="0" applyAlignment="0"/>
    <xf numFmtId="9" fontId="17" fillId="0" borderId="0" applyFont="0" applyFill="0" applyBorder="0" applyAlignment="0" applyProtection="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111"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343" fontId="17" fillId="5" borderId="0" applyFont="0" applyBorder="0" applyAlignment="0" applyProtection="0">
      <alignment horizontal="right"/>
      <protection hidden="1"/>
    </xf>
    <xf numFmtId="343" fontId="17" fillId="5" borderId="0" applyFont="0" applyBorder="0" applyAlignment="0" applyProtection="0">
      <alignment horizontal="right"/>
      <protection hidden="1"/>
    </xf>
    <xf numFmtId="0" fontId="112" fillId="48"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75" fillId="12" borderId="0" applyNumberFormat="0" applyBorder="0" applyAlignment="0" applyProtection="0"/>
    <xf numFmtId="0" fontId="75" fillId="39" borderId="0" applyNumberFormat="0" applyBorder="0" applyAlignment="0" applyProtection="0"/>
    <xf numFmtId="0" fontId="114" fillId="0" borderId="0" applyNumberFormat="0" applyFill="0" applyBorder="0" applyAlignment="0" applyProtection="0"/>
    <xf numFmtId="0" fontId="75" fillId="39" borderId="0" applyNumberFormat="0" applyBorder="0" applyAlignment="0" applyProtection="0"/>
    <xf numFmtId="41" fontId="4" fillId="0" borderId="0" applyFont="0" applyFill="0" applyBorder="0" applyAlignment="0" applyProtection="0"/>
    <xf numFmtId="223" fontId="17" fillId="0" borderId="0" applyFont="0" applyFill="0" applyBorder="0" applyAlignment="0"/>
    <xf numFmtId="0" fontId="75" fillId="37" borderId="0" applyNumberFormat="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75" fillId="3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7" fillId="0" borderId="0" applyFont="0" applyFill="0" applyBorder="0" applyAlignment="0" applyProtection="0"/>
    <xf numFmtId="0" fontId="17" fillId="0" borderId="0"/>
    <xf numFmtId="0" fontId="6" fillId="0" borderId="0"/>
    <xf numFmtId="0" fontId="17"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5" borderId="25" applyNumberFormat="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344" fontId="17" fillId="0" borderId="0" applyFont="0" applyFill="0" applyBorder="0" applyAlignment="0" applyProtection="0"/>
    <xf numFmtId="344" fontId="17" fillId="0" borderId="0" applyFont="0" applyFill="0" applyBorder="0" applyAlignment="0" applyProtection="0"/>
    <xf numFmtId="0" fontId="83" fillId="10" borderId="34" applyNumberFormat="0" applyFont="0" applyAlignment="0" applyProtection="0"/>
    <xf numFmtId="0" fontId="17" fillId="49" borderId="34" applyNumberFormat="0" applyFont="0" applyAlignment="0" applyProtection="0"/>
    <xf numFmtId="0" fontId="17" fillId="49" borderId="34" applyNumberFormat="0" applyFont="0" applyAlignment="0" applyProtection="0"/>
    <xf numFmtId="0" fontId="83" fillId="10" borderId="34" applyNumberFormat="0" applyFont="0" applyAlignment="0" applyProtection="0"/>
    <xf numFmtId="0" fontId="83" fillId="10" borderId="34" applyNumberFormat="0" applyFont="0" applyAlignment="0" applyProtection="0"/>
    <xf numFmtId="216" fontId="17" fillId="0" borderId="0" applyFont="0" applyFill="0" applyBorder="0" applyAlignment="0" applyProtection="0"/>
    <xf numFmtId="216" fontId="17" fillId="0" borderId="0" applyFont="0" applyFill="0" applyBorder="0" applyAlignment="0" applyProtection="0"/>
    <xf numFmtId="333" fontId="17" fillId="0" borderId="0" applyFont="0" applyFill="0" applyBorder="0" applyAlignment="0" applyProtection="0"/>
    <xf numFmtId="333" fontId="17" fillId="0" borderId="0" applyFont="0" applyFill="0" applyBorder="0" applyAlignment="0" applyProtection="0"/>
    <xf numFmtId="0" fontId="113" fillId="7" borderId="35" applyNumberFormat="0" applyAlignment="0" applyProtection="0"/>
    <xf numFmtId="0" fontId="113" fillId="45" borderId="35" applyNumberFormat="0" applyAlignment="0" applyProtection="0"/>
    <xf numFmtId="0" fontId="113" fillId="45" borderId="35" applyNumberFormat="0" applyAlignment="0" applyProtection="0"/>
    <xf numFmtId="0" fontId="113" fillId="7" borderId="35" applyNumberFormat="0" applyAlignment="0" applyProtection="0"/>
    <xf numFmtId="0" fontId="113" fillId="7" borderId="35" applyNumberFormat="0" applyAlignment="0" applyProtection="0"/>
    <xf numFmtId="191" fontId="17" fillId="0" borderId="0"/>
    <xf numFmtId="191" fontId="17" fillId="0" borderId="0"/>
    <xf numFmtId="9" fontId="17" fillId="0" borderId="0" applyFont="0" applyFill="0" applyBorder="0" applyAlignment="0" applyProtection="0"/>
    <xf numFmtId="337" fontId="17" fillId="0" borderId="0" applyFont="0" applyFill="0" applyBorder="0" applyAlignment="0" applyProtection="0"/>
    <xf numFmtId="337" fontId="17" fillId="0" borderId="0" applyFont="0" applyFill="0" applyBorder="0" applyAlignment="0" applyProtection="0"/>
    <xf numFmtId="199" fontId="17" fillId="0" borderId="0" applyFont="0" applyFill="0" applyBorder="0" applyAlignment="0"/>
    <xf numFmtId="199" fontId="17" fillId="0" borderId="0" applyFont="0" applyFill="0" applyBorder="0" applyAlignment="0"/>
    <xf numFmtId="9" fontId="4" fillId="0" borderId="0" applyFont="0" applyFill="0" applyBorder="0" applyAlignment="0" applyProtection="0"/>
    <xf numFmtId="334" fontId="17" fillId="0" borderId="0" applyFont="0" applyFill="0" applyBorder="0" applyAlignment="0" applyProtection="0"/>
    <xf numFmtId="334" fontId="17" fillId="0" borderId="0" applyFont="0" applyFill="0" applyBorder="0" applyAlignment="0" applyProtection="0"/>
    <xf numFmtId="335" fontId="17" fillId="0" borderId="0" applyFill="0" applyBorder="0" applyAlignment="0"/>
    <xf numFmtId="335" fontId="17" fillId="0" borderId="0" applyFill="0" applyBorder="0" applyAlignment="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14" fontId="90" fillId="0" borderId="0" applyNumberFormat="0" applyFill="0" applyBorder="0" applyAlignment="0" applyProtection="0">
      <alignment horizontal="left"/>
    </xf>
    <xf numFmtId="0" fontId="17" fillId="0" borderId="0"/>
    <xf numFmtId="253" fontId="17" fillId="0" borderId="0" applyFill="0" applyBorder="0" applyAlignment="0"/>
    <xf numFmtId="253" fontId="17" fillId="0" borderId="0" applyFill="0" applyBorder="0" applyAlignment="0"/>
    <xf numFmtId="339" fontId="17" fillId="0" borderId="0" applyFill="0" applyBorder="0" applyAlignment="0"/>
    <xf numFmtId="339" fontId="17" fillId="0" borderId="0" applyFill="0" applyBorder="0" applyAlignment="0"/>
    <xf numFmtId="341" fontId="17" fillId="0" borderId="0" applyFill="0" applyBorder="0" applyAlignment="0" applyProtection="0">
      <alignment horizontal="right"/>
    </xf>
    <xf numFmtId="341" fontId="17" fillId="0" borderId="0" applyFill="0" applyBorder="0" applyAlignment="0" applyProtection="0">
      <alignment horizontal="right"/>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79" fillId="0" borderId="37" applyNumberFormat="0" applyFill="0" applyAlignment="0" applyProtection="0"/>
    <xf numFmtId="0" fontId="79" fillId="0" borderId="36" applyNumberFormat="0" applyFill="0" applyAlignment="0" applyProtection="0"/>
    <xf numFmtId="0" fontId="79" fillId="0" borderId="36"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 fillId="0" borderId="0"/>
    <xf numFmtId="41" fontId="6"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201" fontId="17" fillId="0" borderId="0" applyFill="0" applyBorder="0" applyAlignment="0"/>
    <xf numFmtId="203" fontId="17" fillId="0" borderId="0" applyFill="0" applyBorder="0" applyAlignment="0"/>
    <xf numFmtId="204" fontId="17" fillId="0" borderId="0" applyFill="0" applyBorder="0" applyAlignment="0"/>
    <xf numFmtId="205" fontId="17" fillId="0" borderId="0" applyFill="0" applyBorder="0" applyAlignment="0"/>
    <xf numFmtId="206" fontId="17" fillId="0" borderId="0" applyFill="0" applyBorder="0" applyAlignment="0"/>
    <xf numFmtId="41" fontId="17" fillId="0" borderId="0" applyFont="0" applyFill="0" applyBorder="0" applyAlignment="0" applyProtection="0"/>
    <xf numFmtId="205" fontId="17" fillId="0" borderId="0" applyFont="0" applyFill="0" applyBorder="0" applyAlignment="0" applyProtection="0"/>
    <xf numFmtId="0" fontId="75" fillId="43" borderId="0" applyNumberFormat="0" applyBorder="0" applyAlignment="0" applyProtection="0"/>
    <xf numFmtId="207" fontId="17" fillId="0" borderId="0" applyFont="0" applyFill="0" applyBorder="0" applyAlignment="0"/>
    <xf numFmtId="209" fontId="17" fillId="6" borderId="0" applyFont="0" applyFill="0" applyBorder="0" applyAlignment="0" applyProtection="0"/>
    <xf numFmtId="209" fontId="17" fillId="6" borderId="24" applyFont="0" applyFill="0" applyBorder="0" applyAlignment="0" applyProtection="0"/>
    <xf numFmtId="205" fontId="17" fillId="0" borderId="0" applyFill="0" applyBorder="0" applyAlignment="0"/>
    <xf numFmtId="205" fontId="17" fillId="0" borderId="0" applyFill="0" applyBorder="0" applyAlignment="0"/>
    <xf numFmtId="206" fontId="17" fillId="0" borderId="0" applyFill="0" applyBorder="0" applyAlignment="0"/>
    <xf numFmtId="210" fontId="17" fillId="6" borderId="0" applyFont="0" applyFill="0" applyBorder="0" applyAlignment="0"/>
    <xf numFmtId="210" fontId="17" fillId="6" borderId="0" applyFont="0" applyBorder="0" applyAlignment="0">
      <protection locked="0"/>
    </xf>
    <xf numFmtId="205" fontId="17" fillId="0" borderId="0" applyFill="0" applyBorder="0" applyAlignment="0"/>
    <xf numFmtId="205" fontId="17" fillId="0" borderId="0" applyFill="0" applyBorder="0" applyAlignment="0"/>
    <xf numFmtId="206" fontId="17" fillId="0" borderId="0" applyFill="0" applyBorder="0" applyAlignment="0"/>
    <xf numFmtId="0" fontId="17" fillId="5" borderId="0" applyFont="0" applyBorder="0" applyAlignment="0" applyProtection="0">
      <alignment horizontal="right"/>
      <protection hidden="1"/>
    </xf>
    <xf numFmtId="213" fontId="48" fillId="0" borderId="0" applyFont="0" applyFill="0" applyBorder="0" applyAlignment="0"/>
    <xf numFmtId="0" fontId="4" fillId="0" borderId="0"/>
    <xf numFmtId="0" fontId="17" fillId="0" borderId="0" applyFont="0" applyFill="0" applyBorder="0" applyAlignment="0" applyProtection="0"/>
    <xf numFmtId="214" fontId="17" fillId="0" borderId="0" applyFont="0" applyFill="0" applyBorder="0" applyAlignment="0" applyProtection="0"/>
    <xf numFmtId="215" fontId="17" fillId="0" borderId="0"/>
    <xf numFmtId="204" fontId="17" fillId="0" borderId="0" applyFont="0" applyFill="0" applyBorder="0" applyAlignment="0" applyProtection="0"/>
    <xf numFmtId="168" fontId="17" fillId="0" borderId="0" applyFont="0" applyFill="0" applyBorder="0" applyAlignment="0"/>
    <xf numFmtId="9" fontId="17" fillId="0" borderId="0" applyFont="0" applyFill="0" applyBorder="0" applyAlignment="0" applyProtection="0"/>
    <xf numFmtId="215" fontId="17" fillId="0" borderId="0" applyFont="0" applyFill="0" applyBorder="0" applyAlignment="0" applyProtection="0"/>
    <xf numFmtId="205" fontId="17" fillId="0" borderId="0" applyFill="0" applyBorder="0" applyAlignment="0"/>
    <xf numFmtId="205" fontId="17" fillId="0" borderId="0" applyFill="0" applyBorder="0" applyAlignment="0"/>
    <xf numFmtId="206" fontId="17" fillId="0" borderId="0" applyFill="0" applyBorder="0" applyAlignment="0"/>
    <xf numFmtId="217" fontId="90" fillId="0" borderId="0" applyNumberFormat="0" applyFill="0" applyBorder="0" applyAlignment="0" applyProtection="0">
      <alignment horizontal="left"/>
    </xf>
    <xf numFmtId="218" fontId="17" fillId="0" borderId="0" applyFill="0" applyBorder="0" applyAlignment="0"/>
    <xf numFmtId="219" fontId="17" fillId="0" borderId="0" applyFill="0" applyBorder="0" applyAlignment="0"/>
    <xf numFmtId="220" fontId="17" fillId="0" borderId="0" applyFill="0" applyBorder="0" applyAlignment="0" applyProtection="0">
      <alignment horizontal="right"/>
    </xf>
    <xf numFmtId="0" fontId="4" fillId="0" borderId="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7" fillId="0" borderId="0"/>
    <xf numFmtId="0" fontId="104" fillId="0" borderId="29" applyNumberFormat="0" applyFill="0" applyAlignment="0" applyProtection="0"/>
    <xf numFmtId="0" fontId="104" fillId="0" borderId="29"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0" fontId="75" fillId="43" borderId="0" applyNumberFormat="0" applyBorder="0" applyAlignment="0" applyProtection="0"/>
    <xf numFmtId="41" fontId="17" fillId="0" borderId="0" applyFont="0" applyFill="0" applyBorder="0" applyAlignment="0" applyProtection="0"/>
    <xf numFmtId="0" fontId="75" fillId="12" borderId="0" applyNumberFormat="0" applyBorder="0" applyAlignment="0" applyProtection="0"/>
    <xf numFmtId="43" fontId="17" fillId="0" borderId="0" applyFont="0" applyFill="0" applyBorder="0" applyAlignment="0" applyProtection="0"/>
    <xf numFmtId="0" fontId="75" fillId="39" borderId="0" applyNumberFormat="0" applyBorder="0" applyAlignment="0" applyProtection="0"/>
    <xf numFmtId="0" fontId="75" fillId="43" borderId="0" applyNumberFormat="0" applyBorder="0" applyAlignment="0" applyProtection="0"/>
    <xf numFmtId="0" fontId="75" fillId="37" borderId="0" applyNumberFormat="0" applyBorder="0" applyAlignment="0" applyProtection="0"/>
    <xf numFmtId="0" fontId="75" fillId="41" borderId="0" applyNumberFormat="0" applyBorder="0" applyAlignment="0" applyProtection="0"/>
    <xf numFmtId="0" fontId="75" fillId="37" borderId="0" applyNumberFormat="0" applyBorder="0" applyAlignment="0" applyProtection="0"/>
    <xf numFmtId="0" fontId="75" fillId="12" borderId="0" applyNumberFormat="0" applyBorder="0" applyAlignment="0" applyProtection="0"/>
    <xf numFmtId="9" fontId="17" fillId="0" borderId="0" applyFont="0" applyFill="0" applyBorder="0" applyAlignment="0" applyProtection="0"/>
    <xf numFmtId="0" fontId="75" fillId="39" borderId="0" applyNumberFormat="0" applyBorder="0" applyAlignment="0" applyProtection="0"/>
    <xf numFmtId="0" fontId="75" fillId="43" borderId="0" applyNumberFormat="0" applyBorder="0" applyAlignment="0" applyProtection="0"/>
    <xf numFmtId="0" fontId="75" fillId="37" borderId="0" applyNumberFormat="0" applyBorder="0" applyAlignment="0" applyProtection="0"/>
    <xf numFmtId="0" fontId="75" fillId="12" borderId="0" applyNumberFormat="0" applyBorder="0" applyAlignment="0" applyProtection="0"/>
    <xf numFmtId="9" fontId="17" fillId="0" borderId="0" applyFont="0" applyFill="0" applyBorder="0" applyAlignment="0" applyProtection="0"/>
    <xf numFmtId="0" fontId="75" fillId="39"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9" fontId="17" fillId="0" borderId="0" applyFont="0" applyFill="0" applyBorder="0" applyAlignment="0" applyProtection="0"/>
    <xf numFmtId="0" fontId="75" fillId="37" borderId="0" applyNumberFormat="0" applyBorder="0" applyAlignment="0" applyProtection="0"/>
    <xf numFmtId="0" fontId="17" fillId="0" borderId="0"/>
    <xf numFmtId="0" fontId="114" fillId="0" borderId="0" applyNumberFormat="0" applyFill="0" applyBorder="0" applyAlignment="0" applyProtection="0"/>
    <xf numFmtId="43" fontId="17" fillId="0" borderId="0" applyFont="0" applyFill="0" applyBorder="0" applyAlignment="0" applyProtection="0"/>
    <xf numFmtId="0" fontId="75" fillId="12" borderId="0" applyNumberFormat="0" applyBorder="0" applyAlignment="0" applyProtection="0"/>
    <xf numFmtId="199" fontId="17" fillId="6" borderId="0" applyFont="0" applyBorder="0" applyAlignment="0">
      <protection locked="0"/>
    </xf>
    <xf numFmtId="0" fontId="75" fillId="41" borderId="0" applyNumberFormat="0" applyBorder="0" applyAlignment="0" applyProtection="0"/>
    <xf numFmtId="0" fontId="17" fillId="0" borderId="0"/>
    <xf numFmtId="0" fontId="75" fillId="41" borderId="0" applyNumberFormat="0" applyBorder="0" applyAlignment="0" applyProtection="0"/>
    <xf numFmtId="0" fontId="75" fillId="37" borderId="0" applyNumberFormat="0" applyBorder="0" applyAlignment="0" applyProtection="0"/>
    <xf numFmtId="0" fontId="114" fillId="0" borderId="0" applyNumberFormat="0" applyFill="0" applyBorder="0" applyAlignment="0" applyProtection="0"/>
    <xf numFmtId="0" fontId="75" fillId="41" borderId="0" applyNumberFormat="0" applyBorder="0" applyAlignment="0" applyProtection="0"/>
    <xf numFmtId="41" fontId="17"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6" fillId="0" borderId="0"/>
    <xf numFmtId="0" fontId="6" fillId="0" borderId="0"/>
    <xf numFmtId="41"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41" fontId="4" fillId="0" borderId="0" applyFont="0" applyFill="0" applyBorder="0" applyAlignment="0" applyProtection="0"/>
    <xf numFmtId="0" fontId="4" fillId="0" borderId="0"/>
    <xf numFmtId="0" fontId="6" fillId="0" borderId="0"/>
    <xf numFmtId="41" fontId="6"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38" fillId="0" borderId="0"/>
    <xf numFmtId="43"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43" fontId="39" fillId="0" borderId="0" applyFont="0" applyFill="0" applyBorder="0" applyAlignment="0" applyProtection="0"/>
    <xf numFmtId="41" fontId="6" fillId="0" borderId="0" applyFont="0" applyFill="0" applyBorder="0" applyAlignment="0" applyProtection="0"/>
    <xf numFmtId="0" fontId="6" fillId="0" borderId="0"/>
    <xf numFmtId="43" fontId="17"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7" fillId="0" borderId="0"/>
    <xf numFmtId="41" fontId="6" fillId="0" borderId="0" applyFont="0" applyFill="0" applyBorder="0" applyAlignment="0" applyProtection="0"/>
    <xf numFmtId="43" fontId="17" fillId="0" borderId="0" applyFont="0" applyFill="0" applyBorder="0" applyAlignment="0" applyProtection="0"/>
    <xf numFmtId="0" fontId="67" fillId="0" borderId="0"/>
    <xf numFmtId="41" fontId="67" fillId="0" borderId="0" applyFont="0" applyFill="0" applyBorder="0" applyAlignment="0" applyProtection="0"/>
    <xf numFmtId="9" fontId="4" fillId="0" borderId="0" applyFont="0" applyFill="0" applyBorder="0" applyAlignment="0" applyProtection="0"/>
    <xf numFmtId="0" fontId="17" fillId="0" borderId="0"/>
    <xf numFmtId="41" fontId="17"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6" fillId="0" borderId="0" applyFont="0" applyFill="0" applyBorder="0" applyAlignment="0" applyProtection="0"/>
    <xf numFmtId="0" fontId="241" fillId="0" borderId="0"/>
    <xf numFmtId="164" fontId="241" fillId="0" borderId="0" applyFont="0" applyFill="0" applyBorder="0" applyAlignment="0" applyProtection="0"/>
    <xf numFmtId="278" fontId="241" fillId="0" borderId="0" applyFont="0" applyFill="0" applyBorder="0" applyAlignment="0" applyProtection="0"/>
    <xf numFmtId="0" fontId="242" fillId="0" borderId="40" applyBorder="0">
      <alignment horizontal="center"/>
    </xf>
    <xf numFmtId="9" fontId="6" fillId="0" borderId="0" applyFont="0" applyFill="0" applyBorder="0" applyAlignment="0" applyProtection="0"/>
  </cellStyleXfs>
  <cellXfs count="188">
    <xf numFmtId="0" fontId="0" fillId="0" borderId="0" xfId="0"/>
    <xf numFmtId="0" fontId="7" fillId="0" borderId="0" xfId="0" applyFont="1"/>
    <xf numFmtId="0" fontId="9" fillId="0" borderId="0" xfId="0" applyFont="1"/>
    <xf numFmtId="0" fontId="10" fillId="0" borderId="0" xfId="2" applyFont="1"/>
    <xf numFmtId="0" fontId="11" fillId="0" borderId="0" xfId="0" applyFont="1"/>
    <xf numFmtId="0" fontId="12" fillId="0" borderId="0" xfId="0" applyFont="1"/>
    <xf numFmtId="0" fontId="14" fillId="0" borderId="0" xfId="3" applyFont="1"/>
    <xf numFmtId="0" fontId="14" fillId="0" borderId="0" xfId="3" applyFont="1" applyAlignment="1">
      <alignment horizontal="right"/>
    </xf>
    <xf numFmtId="0" fontId="14" fillId="0" borderId="0" xfId="3" applyFont="1" applyAlignment="1">
      <alignment horizontal="center"/>
    </xf>
    <xf numFmtId="0" fontId="8" fillId="0" borderId="0" xfId="2"/>
    <xf numFmtId="0" fontId="16" fillId="0" borderId="0" xfId="0" applyFont="1"/>
    <xf numFmtId="0" fontId="23" fillId="0" borderId="0" xfId="0" applyFont="1" applyAlignment="1">
      <alignment vertical="center"/>
    </xf>
    <xf numFmtId="0" fontId="33" fillId="0" borderId="0" xfId="0" applyFont="1"/>
    <xf numFmtId="41" fontId="0" fillId="0" borderId="0" xfId="0" applyNumberFormat="1"/>
    <xf numFmtId="0" fontId="35" fillId="0" borderId="7" xfId="3" applyFont="1" applyBorder="1" applyAlignment="1">
      <alignment horizontal="center"/>
    </xf>
    <xf numFmtId="0" fontId="21" fillId="0" borderId="0" xfId="4" applyFont="1" applyAlignment="1">
      <alignment vertical="top" wrapText="1"/>
    </xf>
    <xf numFmtId="0" fontId="15" fillId="2" borderId="0" xfId="3" applyFont="1" applyFill="1" applyAlignment="1">
      <alignment horizontal="center" vertical="top" wrapText="1" readingOrder="1"/>
    </xf>
    <xf numFmtId="0" fontId="15" fillId="0" borderId="0" xfId="3" applyFont="1" applyAlignment="1">
      <alignment horizontal="center" vertical="top" wrapText="1" readingOrder="1"/>
    </xf>
    <xf numFmtId="0" fontId="9" fillId="0" borderId="0" xfId="0" applyFont="1" applyAlignment="1">
      <alignment horizontal="left"/>
    </xf>
    <xf numFmtId="0" fontId="18" fillId="0" borderId="0" xfId="50"/>
    <xf numFmtId="0" fontId="18" fillId="0" borderId="0" xfId="50" applyAlignment="1">
      <alignment horizontal="center"/>
    </xf>
    <xf numFmtId="0" fontId="60" fillId="0" borderId="0" xfId="0" applyFont="1" applyAlignment="1">
      <alignment horizontal="justify" vertical="center" wrapText="1"/>
    </xf>
    <xf numFmtId="0" fontId="0" fillId="0" borderId="0" xfId="0" applyAlignment="1">
      <alignment vertical="top" wrapText="1"/>
    </xf>
    <xf numFmtId="0" fontId="63" fillId="0" borderId="0" xfId="0" applyFont="1" applyAlignment="1">
      <alignment horizontal="justify" vertical="center" wrapText="1"/>
    </xf>
    <xf numFmtId="0" fontId="61" fillId="0" borderId="0" xfId="0" applyFont="1" applyAlignment="1">
      <alignment horizontal="justify" vertical="center" wrapText="1"/>
    </xf>
    <xf numFmtId="41" fontId="0" fillId="0" borderId="0" xfId="1" applyFont="1"/>
    <xf numFmtId="0" fontId="0" fillId="0" borderId="0" xfId="0" applyAlignment="1">
      <alignment horizontal="center"/>
    </xf>
    <xf numFmtId="0" fontId="16" fillId="0" borderId="0" xfId="0" applyFont="1" applyAlignment="1">
      <alignment horizontal="center"/>
    </xf>
    <xf numFmtId="0" fontId="60" fillId="0" borderId="0" xfId="0" applyFont="1" applyAlignment="1">
      <alignment vertical="top" wrapText="1"/>
    </xf>
    <xf numFmtId="0" fontId="61" fillId="0" borderId="0" xfId="0" applyFont="1" applyAlignment="1">
      <alignment vertical="top" wrapText="1"/>
    </xf>
    <xf numFmtId="0" fontId="0" fillId="0" borderId="0" xfId="0" applyAlignment="1">
      <alignment wrapText="1"/>
    </xf>
    <xf numFmtId="0" fontId="34" fillId="0" borderId="0" xfId="3" applyFont="1" applyAlignment="1">
      <alignment vertical="top" wrapText="1" readingOrder="1"/>
    </xf>
    <xf numFmtId="41" fontId="14" fillId="0" borderId="0" xfId="1" applyFont="1" applyFill="1" applyBorder="1"/>
    <xf numFmtId="0" fontId="35" fillId="0" borderId="0" xfId="3" applyFont="1" applyAlignment="1">
      <alignment horizontal="left"/>
    </xf>
    <xf numFmtId="41" fontId="14" fillId="0" borderId="0" xfId="3" applyNumberFormat="1" applyFont="1"/>
    <xf numFmtId="0" fontId="66" fillId="0" borderId="7" xfId="3" applyFont="1" applyBorder="1" applyAlignment="1">
      <alignment horizontal="center"/>
    </xf>
    <xf numFmtId="0" fontId="14" fillId="0" borderId="0" xfId="3" applyFont="1" applyAlignment="1">
      <alignment wrapText="1"/>
    </xf>
    <xf numFmtId="0" fontId="35" fillId="0" borderId="7" xfId="3" applyFont="1" applyBorder="1" applyAlignment="1">
      <alignment horizontal="center" wrapText="1"/>
    </xf>
    <xf numFmtId="41" fontId="14" fillId="0" borderId="0" xfId="3" applyNumberFormat="1" applyFont="1" applyAlignment="1">
      <alignment wrapText="1"/>
    </xf>
    <xf numFmtId="0" fontId="15" fillId="2" borderId="0" xfId="3" applyFont="1" applyFill="1" applyAlignment="1">
      <alignment horizontal="center" vertical="center" wrapText="1" readingOrder="1"/>
    </xf>
    <xf numFmtId="0" fontId="0" fillId="0" borderId="0" xfId="0" applyAlignment="1">
      <alignment vertical="center" wrapText="1"/>
    </xf>
    <xf numFmtId="0" fontId="35" fillId="0" borderId="7" xfId="3" applyFont="1" applyBorder="1" applyAlignment="1">
      <alignment horizontal="center" vertical="center" wrapText="1"/>
    </xf>
    <xf numFmtId="0" fontId="67" fillId="0" borderId="0" xfId="3" applyFont="1"/>
    <xf numFmtId="0" fontId="68" fillId="0" borderId="7" xfId="3" applyFont="1" applyBorder="1" applyAlignment="1">
      <alignment horizontal="center"/>
    </xf>
    <xf numFmtId="0" fontId="69" fillId="0" borderId="7" xfId="3" applyFont="1" applyBorder="1" applyAlignment="1">
      <alignment horizontal="center"/>
    </xf>
    <xf numFmtId="0" fontId="68" fillId="0" borderId="0" xfId="3" applyFont="1"/>
    <xf numFmtId="0" fontId="69" fillId="0" borderId="7" xfId="3" applyFont="1" applyBorder="1" applyAlignment="1">
      <alignment horizontal="center" wrapText="1"/>
    </xf>
    <xf numFmtId="0" fontId="70" fillId="0" borderId="0" xfId="0" applyFont="1"/>
    <xf numFmtId="0" fontId="18" fillId="0" borderId="0" xfId="50" applyAlignment="1">
      <alignment wrapText="1"/>
    </xf>
    <xf numFmtId="0" fontId="66" fillId="0" borderId="7" xfId="3" applyFont="1" applyBorder="1" applyAlignment="1">
      <alignment horizontal="center" wrapText="1"/>
    </xf>
    <xf numFmtId="0" fontId="35" fillId="0" borderId="7" xfId="3" applyFont="1" applyBorder="1" applyAlignment="1">
      <alignment horizontal="center" vertical="center"/>
    </xf>
    <xf numFmtId="0" fontId="0" fillId="0" borderId="0" xfId="0" applyAlignment="1">
      <alignment vertical="center"/>
    </xf>
    <xf numFmtId="0" fontId="16" fillId="0" borderId="0" xfId="0" applyFont="1" applyAlignment="1">
      <alignment vertical="center" wrapText="1"/>
    </xf>
    <xf numFmtId="197" fontId="0" fillId="0" borderId="0" xfId="0" applyNumberFormat="1" applyAlignment="1">
      <alignment vertical="center"/>
    </xf>
    <xf numFmtId="0" fontId="72" fillId="0" borderId="0" xfId="3" applyFont="1" applyAlignment="1">
      <alignment wrapText="1"/>
    </xf>
    <xf numFmtId="0" fontId="72" fillId="0" borderId="0" xfId="3" applyFont="1" applyAlignment="1">
      <alignment horizontal="center"/>
    </xf>
    <xf numFmtId="0" fontId="72" fillId="0" borderId="0" xfId="3" applyFont="1"/>
    <xf numFmtId="0" fontId="16" fillId="0" borderId="0" xfId="50" applyFont="1" applyAlignment="1">
      <alignment horizontal="center"/>
    </xf>
    <xf numFmtId="0" fontId="16" fillId="0" borderId="0" xfId="50" applyFont="1"/>
    <xf numFmtId="0" fontId="5" fillId="0" borderId="0" xfId="0" applyFont="1"/>
    <xf numFmtId="0" fontId="0" fillId="0" borderId="0" xfId="0" applyAlignment="1">
      <alignment horizontal="right" vertical="top"/>
    </xf>
    <xf numFmtId="0" fontId="14" fillId="0" borderId="0" xfId="3" applyFont="1" applyAlignment="1">
      <alignment horizontal="left" wrapText="1"/>
    </xf>
    <xf numFmtId="0" fontId="243" fillId="0" borderId="0" xfId="3" applyFont="1"/>
    <xf numFmtId="0" fontId="244" fillId="0" borderId="0" xfId="0" applyFont="1"/>
    <xf numFmtId="0" fontId="244" fillId="0" borderId="0" xfId="0" applyFont="1" applyAlignment="1">
      <alignment vertical="center" wrapText="1"/>
    </xf>
    <xf numFmtId="197" fontId="0" fillId="0" borderId="0" xfId="0" applyNumberFormat="1" applyAlignment="1">
      <alignment horizontal="right" vertical="center"/>
    </xf>
    <xf numFmtId="41" fontId="243" fillId="0" borderId="0" xfId="1" applyFont="1" applyFill="1" applyBorder="1"/>
    <xf numFmtId="41" fontId="246" fillId="0" borderId="0" xfId="1" applyFont="1" applyFill="1" applyBorder="1"/>
    <xf numFmtId="41" fontId="246" fillId="0" borderId="0" xfId="1" applyFont="1" applyFill="1" applyBorder="1" applyAlignment="1">
      <alignment horizontal="left" wrapText="1" indent="1"/>
    </xf>
    <xf numFmtId="41" fontId="243" fillId="0" borderId="0" xfId="1" applyFont="1" applyFill="1" applyBorder="1" applyAlignment="1">
      <alignment horizontal="left" indent="1"/>
    </xf>
    <xf numFmtId="41" fontId="246" fillId="0" borderId="0" xfId="1" applyFont="1" applyFill="1" applyBorder="1" applyAlignment="1">
      <alignment horizontal="left" indent="1"/>
    </xf>
    <xf numFmtId="0" fontId="72" fillId="0" borderId="0" xfId="3" applyFont="1" applyAlignment="1">
      <alignment horizontal="right"/>
    </xf>
    <xf numFmtId="41" fontId="244" fillId="0" borderId="0" xfId="1" applyFont="1"/>
    <xf numFmtId="41" fontId="243" fillId="0" borderId="0" xfId="1" applyFont="1" applyFill="1" applyBorder="1" applyAlignment="1">
      <alignment horizontal="left" wrapText="1" indent="1"/>
    </xf>
    <xf numFmtId="41" fontId="244" fillId="0" borderId="0" xfId="1" applyFont="1" applyAlignment="1">
      <alignment wrapText="1"/>
    </xf>
    <xf numFmtId="41" fontId="245" fillId="0" borderId="0" xfId="1" applyFont="1" applyAlignment="1">
      <alignment wrapText="1"/>
    </xf>
    <xf numFmtId="0" fontId="71" fillId="0" borderId="0" xfId="3" applyFont="1"/>
    <xf numFmtId="0" fontId="0" fillId="0" borderId="0" xfId="0" applyAlignment="1">
      <alignment horizontal="center" vertical="center"/>
    </xf>
    <xf numFmtId="0" fontId="14" fillId="0" borderId="0" xfId="3" applyFont="1" applyAlignment="1">
      <alignment horizontal="center" vertical="center"/>
    </xf>
    <xf numFmtId="0" fontId="14"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7" fontId="0" fillId="0" borderId="0" xfId="0" applyNumberFormat="1"/>
    <xf numFmtId="41" fontId="246" fillId="0" borderId="0" xfId="1" applyFont="1" applyFill="1" applyBorder="1" applyAlignment="1">
      <alignment horizontal="left" vertical="center"/>
    </xf>
    <xf numFmtId="0" fontId="18" fillId="0" borderId="0" xfId="50" applyAlignment="1">
      <alignment horizontal="center" vertical="center"/>
    </xf>
    <xf numFmtId="41" fontId="246" fillId="0" borderId="0" xfId="1" applyFont="1" applyFill="1" applyBorder="1" applyAlignment="1">
      <alignment vertical="center"/>
    </xf>
    <xf numFmtId="41" fontId="14" fillId="0" borderId="0" xfId="3" applyNumberFormat="1" applyFont="1" applyAlignment="1">
      <alignment horizontal="right" vertical="center"/>
    </xf>
    <xf numFmtId="41" fontId="14" fillId="0" borderId="0" xfId="1" applyFont="1" applyFill="1" applyBorder="1" applyAlignment="1">
      <alignment horizontal="right" vertical="center"/>
    </xf>
    <xf numFmtId="41" fontId="72" fillId="0" borderId="0" xfId="1" applyFont="1" applyFill="1" applyBorder="1" applyAlignment="1">
      <alignment horizontal="right" vertical="center"/>
    </xf>
    <xf numFmtId="199" fontId="14" fillId="0" borderId="0" xfId="1" applyNumberFormat="1" applyFont="1" applyFill="1" applyBorder="1" applyAlignment="1">
      <alignment horizontal="right" vertical="center"/>
    </xf>
    <xf numFmtId="199" fontId="72" fillId="0" borderId="0" xfId="1" applyNumberFormat="1" applyFont="1" applyFill="1" applyBorder="1" applyAlignment="1">
      <alignment horizontal="right" vertical="center"/>
    </xf>
    <xf numFmtId="199" fontId="0" fillId="0" borderId="0" xfId="1" applyNumberFormat="1" applyFont="1"/>
    <xf numFmtId="0" fontId="9" fillId="0" borderId="0" xfId="0" applyFont="1" applyAlignment="1">
      <alignment horizontal="left" wrapText="1"/>
    </xf>
    <xf numFmtId="0" fontId="245" fillId="0" borderId="0" xfId="0" applyFont="1"/>
    <xf numFmtId="0" fontId="0" fillId="0" borderId="0" xfId="0" applyAlignment="1">
      <alignment horizontal="justify" vertical="top" wrapText="1"/>
    </xf>
    <xf numFmtId="0" fontId="249" fillId="0" borderId="0" xfId="0" applyFont="1"/>
    <xf numFmtId="41" fontId="250" fillId="78" borderId="75" xfId="1" applyFont="1" applyFill="1" applyBorder="1" applyAlignment="1">
      <alignment vertical="center"/>
    </xf>
    <xf numFmtId="0" fontId="249" fillId="0" borderId="69" xfId="0" applyFont="1" applyBorder="1" applyAlignment="1">
      <alignment vertical="center"/>
    </xf>
    <xf numFmtId="41" fontId="251" fillId="79" borderId="70" xfId="1" applyFont="1" applyFill="1" applyBorder="1" applyAlignment="1">
      <alignment horizontal="center" vertical="center"/>
    </xf>
    <xf numFmtId="41" fontId="251" fillId="79" borderId="1" xfId="1" applyFont="1" applyFill="1" applyBorder="1" applyAlignment="1">
      <alignment horizontal="center" vertical="center"/>
    </xf>
    <xf numFmtId="0" fontId="252" fillId="0" borderId="69" xfId="0" applyFont="1" applyBorder="1" applyAlignment="1">
      <alignment vertical="center"/>
    </xf>
    <xf numFmtId="0" fontId="252" fillId="0" borderId="69" xfId="0" applyFont="1" applyBorder="1" applyAlignment="1">
      <alignment vertical="center" wrapText="1"/>
    </xf>
    <xf numFmtId="41" fontId="251" fillId="79" borderId="72" xfId="1" applyFont="1" applyFill="1" applyBorder="1" applyAlignment="1">
      <alignment horizontal="center" vertical="center"/>
    </xf>
    <xf numFmtId="0" fontId="253" fillId="80" borderId="76" xfId="0" applyFont="1" applyFill="1" applyBorder="1" applyAlignment="1">
      <alignment vertical="center"/>
    </xf>
    <xf numFmtId="0" fontId="252" fillId="0" borderId="0" xfId="0" applyFont="1" applyAlignment="1">
      <alignment vertical="center"/>
    </xf>
    <xf numFmtId="41" fontId="252" fillId="0" borderId="0" xfId="1" applyFont="1" applyBorder="1" applyAlignment="1">
      <alignment vertical="center"/>
    </xf>
    <xf numFmtId="0" fontId="254" fillId="0" borderId="0" xfId="2" applyFont="1" applyAlignment="1">
      <alignment vertical="center"/>
    </xf>
    <xf numFmtId="0" fontId="249" fillId="0" borderId="0" xfId="0" applyFont="1" applyAlignment="1">
      <alignment vertical="center"/>
    </xf>
    <xf numFmtId="0" fontId="248" fillId="0" borderId="0" xfId="0" applyFont="1"/>
    <xf numFmtId="0" fontId="35" fillId="0" borderId="0" xfId="3" applyFont="1" applyAlignment="1">
      <alignment horizontal="center"/>
    </xf>
    <xf numFmtId="0" fontId="35" fillId="0" borderId="0" xfId="3" applyFont="1" applyAlignment="1">
      <alignment horizontal="center" wrapText="1"/>
    </xf>
    <xf numFmtId="0" fontId="35" fillId="0" borderId="0" xfId="3" applyFont="1" applyAlignment="1">
      <alignment horizontal="center" vertical="center" wrapText="1"/>
    </xf>
    <xf numFmtId="41" fontId="2" fillId="79" borderId="1" xfId="1" applyFont="1" applyFill="1" applyBorder="1" applyAlignment="1">
      <alignment horizontal="center" vertical="center"/>
    </xf>
    <xf numFmtId="41" fontId="35" fillId="0" borderId="0" xfId="3" applyNumberFormat="1" applyFont="1" applyAlignment="1">
      <alignment horizontal="center" wrapText="1"/>
    </xf>
    <xf numFmtId="41" fontId="251" fillId="81" borderId="77" xfId="1" applyFont="1" applyFill="1" applyBorder="1" applyAlignment="1">
      <alignment horizontal="center" vertical="center"/>
    </xf>
    <xf numFmtId="41" fontId="251" fillId="81" borderId="78" xfId="1" applyFont="1" applyFill="1" applyBorder="1" applyAlignment="1">
      <alignment horizontal="center" vertical="center"/>
    </xf>
    <xf numFmtId="41" fontId="251" fillId="79" borderId="74" xfId="1" applyFont="1" applyFill="1" applyBorder="1" applyAlignment="1">
      <alignment horizontal="center" vertical="center"/>
    </xf>
    <xf numFmtId="41" fontId="251" fillId="79" borderId="77" xfId="1" applyFont="1" applyFill="1" applyBorder="1" applyAlignment="1">
      <alignment horizontal="center" vertical="center"/>
    </xf>
    <xf numFmtId="41" fontId="251" fillId="79" borderId="71" xfId="1" applyFont="1" applyFill="1" applyBorder="1" applyAlignment="1">
      <alignment horizontal="center" vertical="center"/>
    </xf>
    <xf numFmtId="41" fontId="3" fillId="79" borderId="1" xfId="1" applyFont="1" applyFill="1" applyBorder="1" applyAlignment="1">
      <alignment horizontal="center" vertical="center"/>
    </xf>
    <xf numFmtId="41" fontId="3" fillId="79" borderId="74" xfId="1" applyFont="1" applyFill="1" applyBorder="1" applyAlignment="1">
      <alignment horizontal="center" vertical="center"/>
    </xf>
    <xf numFmtId="41" fontId="3" fillId="79" borderId="1" xfId="1" applyFont="1" applyFill="1" applyBorder="1" applyAlignment="1">
      <alignment horizontal="center" vertical="center" wrapText="1"/>
    </xf>
    <xf numFmtId="41" fontId="3" fillId="81" borderId="74" xfId="1" applyFont="1" applyFill="1" applyBorder="1" applyAlignment="1">
      <alignment horizontal="center" vertical="center" wrapText="1"/>
    </xf>
    <xf numFmtId="41" fontId="3" fillId="79" borderId="74" xfId="1" applyFont="1" applyFill="1" applyBorder="1" applyAlignment="1">
      <alignment horizontal="center" vertical="center" wrapText="1"/>
    </xf>
    <xf numFmtId="41" fontId="3" fillId="79" borderId="73" xfId="1" applyFont="1" applyFill="1" applyBorder="1" applyAlignment="1">
      <alignment horizontal="center" vertical="center" wrapText="1"/>
    </xf>
    <xf numFmtId="41" fontId="3" fillId="81" borderId="39" xfId="1" applyFont="1" applyFill="1" applyBorder="1" applyAlignment="1">
      <alignment horizontal="center" vertical="center" wrapText="1"/>
    </xf>
    <xf numFmtId="41" fontId="251" fillId="79" borderId="78" xfId="1" applyFont="1" applyFill="1" applyBorder="1" applyAlignment="1">
      <alignment horizontal="center" vertical="center"/>
    </xf>
    <xf numFmtId="41" fontId="3" fillId="79" borderId="39" xfId="1" applyFont="1" applyFill="1" applyBorder="1" applyAlignment="1">
      <alignment horizontal="center" vertical="center" wrapText="1"/>
    </xf>
    <xf numFmtId="346" fontId="14" fillId="0" borderId="0" xfId="1" applyNumberFormat="1" applyFont="1" applyFill="1" applyBorder="1" applyAlignment="1">
      <alignment horizontal="right" vertical="center"/>
    </xf>
    <xf numFmtId="43" fontId="14" fillId="0" borderId="0" xfId="3" applyNumberFormat="1" applyFont="1"/>
    <xf numFmtId="43" fontId="0" fillId="0" borderId="0" xfId="0" applyNumberFormat="1"/>
    <xf numFmtId="0" fontId="244" fillId="0" borderId="0" xfId="0" applyFont="1" applyAlignment="1">
      <alignment vertical="top" wrapText="1"/>
    </xf>
    <xf numFmtId="0" fontId="244" fillId="0" borderId="0" xfId="0" applyFont="1" applyAlignment="1">
      <alignment horizontal="justify" vertical="top" wrapText="1"/>
    </xf>
    <xf numFmtId="0" fontId="14" fillId="0" borderId="0" xfId="3" applyFont="1" applyAlignment="1">
      <alignment vertical="center" wrapText="1"/>
    </xf>
    <xf numFmtId="199" fontId="16" fillId="0" borderId="0" xfId="0" applyNumberFormat="1" applyFont="1"/>
    <xf numFmtId="199" fontId="0" fillId="0" borderId="0" xfId="0" applyNumberFormat="1"/>
    <xf numFmtId="41" fontId="255" fillId="0" borderId="0" xfId="1" applyFont="1" applyFill="1"/>
    <xf numFmtId="41" fontId="256" fillId="0" borderId="0" xfId="1" applyFont="1"/>
    <xf numFmtId="41" fontId="257" fillId="0" borderId="0" xfId="1" applyFont="1"/>
    <xf numFmtId="41" fontId="256" fillId="0" borderId="0" xfId="1" applyFont="1" applyAlignment="1">
      <alignment vertical="center"/>
    </xf>
    <xf numFmtId="41" fontId="256" fillId="0" borderId="0" xfId="1" applyFont="1" applyAlignment="1">
      <alignment wrapText="1"/>
    </xf>
    <xf numFmtId="41" fontId="257" fillId="0" borderId="0" xfId="1" applyFont="1" applyAlignment="1">
      <alignment wrapText="1"/>
    </xf>
    <xf numFmtId="199" fontId="14" fillId="0" borderId="0" xfId="3" applyNumberFormat="1" applyFont="1" applyAlignment="1">
      <alignment horizontal="right" vertical="center"/>
    </xf>
    <xf numFmtId="0" fontId="251" fillId="0" borderId="0" xfId="0" applyFont="1" applyAlignment="1">
      <alignment horizontal="center"/>
    </xf>
    <xf numFmtId="41" fontId="256" fillId="0" borderId="0" xfId="1" applyFont="1" applyFill="1"/>
    <xf numFmtId="0" fontId="258" fillId="0" borderId="0" xfId="0" applyFont="1" applyAlignment="1">
      <alignment horizontal="center"/>
    </xf>
    <xf numFmtId="41" fontId="257" fillId="0" borderId="0" xfId="1" applyFont="1" applyFill="1"/>
    <xf numFmtId="0" fontId="251" fillId="0" borderId="0" xfId="0" applyFont="1"/>
    <xf numFmtId="0" fontId="258" fillId="0" borderId="0" xfId="0" applyFont="1"/>
    <xf numFmtId="41" fontId="251" fillId="0" borderId="0" xfId="1" applyFont="1" applyFill="1"/>
    <xf numFmtId="0" fontId="1" fillId="0" borderId="0" xfId="0" applyFont="1" applyAlignment="1">
      <alignment horizontal="center"/>
    </xf>
    <xf numFmtId="41" fontId="0" fillId="0" borderId="0" xfId="1" applyFont="1" applyFill="1"/>
    <xf numFmtId="41" fontId="249" fillId="0" borderId="0" xfId="0" applyNumberFormat="1" applyFont="1"/>
    <xf numFmtId="41" fontId="3" fillId="81" borderId="0" xfId="1" applyFont="1" applyFill="1" applyBorder="1" applyAlignment="1">
      <alignment horizontal="center" vertical="center" wrapText="1"/>
    </xf>
    <xf numFmtId="41" fontId="251" fillId="81" borderId="14" xfId="1" applyFont="1" applyFill="1" applyBorder="1" applyAlignment="1">
      <alignment horizontal="center" vertical="center"/>
    </xf>
    <xf numFmtId="41" fontId="251" fillId="81" borderId="40" xfId="1" applyFont="1" applyFill="1" applyBorder="1" applyAlignment="1">
      <alignment horizontal="center" vertical="center"/>
    </xf>
    <xf numFmtId="197" fontId="0" fillId="0" borderId="0" xfId="21194" applyNumberFormat="1" applyFont="1"/>
    <xf numFmtId="0" fontId="259" fillId="0" borderId="0" xfId="0" applyFont="1" applyAlignment="1">
      <alignment wrapText="1"/>
    </xf>
    <xf numFmtId="0" fontId="1" fillId="0" borderId="0" xfId="0" applyFont="1"/>
    <xf numFmtId="0" fontId="260" fillId="0" borderId="0" xfId="0" applyFont="1" applyAlignment="1">
      <alignment wrapText="1"/>
    </xf>
    <xf numFmtId="0" fontId="261" fillId="0" borderId="0" xfId="0" applyFont="1" applyAlignment="1">
      <alignment horizontal="justify" vertical="top" wrapText="1"/>
    </xf>
    <xf numFmtId="0" fontId="262" fillId="0" borderId="0" xfId="0" applyFont="1" applyAlignment="1">
      <alignment horizontal="justify" vertical="top" wrapText="1"/>
    </xf>
    <xf numFmtId="0" fontId="263" fillId="0" borderId="0" xfId="0" applyFont="1"/>
    <xf numFmtId="0" fontId="264" fillId="0" borderId="0" xfId="0" applyFont="1"/>
    <xf numFmtId="0" fontId="265" fillId="0" borderId="0" xfId="0" applyFont="1"/>
    <xf numFmtId="0" fontId="17" fillId="0" borderId="0" xfId="0" applyFont="1" applyAlignment="1">
      <alignment vertical="center"/>
    </xf>
    <xf numFmtId="0" fontId="17" fillId="0" borderId="0" xfId="0" applyFont="1" applyAlignment="1">
      <alignment horizontal="center" vertical="center"/>
    </xf>
    <xf numFmtId="0" fontId="11" fillId="0" borderId="0" xfId="0" quotePrefix="1" applyFont="1" applyAlignment="1">
      <alignment horizontal="center"/>
    </xf>
    <xf numFmtId="0" fontId="11" fillId="0" borderId="0" xfId="0" applyFont="1" applyAlignment="1">
      <alignment horizontal="center"/>
    </xf>
    <xf numFmtId="0" fontId="262" fillId="0" borderId="0" xfId="0" applyFont="1" applyAlignment="1">
      <alignment horizontal="center" vertical="center"/>
    </xf>
    <xf numFmtId="0" fontId="261" fillId="0" borderId="0" xfId="0" applyFont="1" applyAlignment="1">
      <alignment horizontal="center" vertical="center"/>
    </xf>
    <xf numFmtId="0" fontId="34" fillId="2" borderId="20" xfId="3" applyFont="1" applyFill="1" applyBorder="1" applyAlignment="1">
      <alignment horizontal="center" vertical="top" wrapText="1" readingOrder="1"/>
    </xf>
    <xf numFmtId="0" fontId="34" fillId="2" borderId="0" xfId="3" applyFont="1" applyFill="1" applyAlignment="1">
      <alignment horizontal="center" vertical="top" wrapText="1" readingOrder="1"/>
    </xf>
    <xf numFmtId="0" fontId="35" fillId="0" borderId="13" xfId="3" applyFont="1" applyBorder="1" applyAlignment="1">
      <alignment horizontal="center" vertical="center" wrapText="1"/>
    </xf>
    <xf numFmtId="0" fontId="34" fillId="2" borderId="8" xfId="3" applyFont="1" applyFill="1" applyBorder="1" applyAlignment="1">
      <alignment horizontal="center" vertical="top" wrapText="1" readingOrder="1"/>
    </xf>
    <xf numFmtId="0" fontId="34" fillId="2" borderId="6" xfId="3" applyFont="1" applyFill="1" applyBorder="1" applyAlignment="1">
      <alignment horizontal="center" vertical="top" wrapText="1" readingOrder="1"/>
    </xf>
    <xf numFmtId="0" fontId="34" fillId="2" borderId="12" xfId="3" applyFont="1" applyFill="1" applyBorder="1" applyAlignment="1">
      <alignment horizontal="center" vertical="top" wrapText="1" readingOrder="1"/>
    </xf>
    <xf numFmtId="0" fontId="34" fillId="2" borderId="13" xfId="3" applyFont="1" applyFill="1" applyBorder="1" applyAlignment="1">
      <alignment horizontal="center" vertical="top" wrapText="1" readingOrder="1"/>
    </xf>
    <xf numFmtId="41" fontId="35" fillId="0" borderId="13" xfId="3" applyNumberFormat="1" applyFont="1" applyBorder="1" applyAlignment="1">
      <alignment horizontal="center" vertical="center" wrapText="1"/>
    </xf>
    <xf numFmtId="0" fontId="34" fillId="2" borderId="10" xfId="3" applyFont="1" applyFill="1" applyBorder="1" applyAlignment="1">
      <alignment horizontal="center" vertical="top" wrapText="1" readingOrder="1"/>
    </xf>
    <xf numFmtId="0" fontId="34" fillId="2" borderId="7" xfId="3" applyFont="1" applyFill="1" applyBorder="1" applyAlignment="1">
      <alignment horizontal="center" vertical="top" wrapText="1" readingOrder="1"/>
    </xf>
    <xf numFmtId="0" fontId="34" fillId="2" borderId="11" xfId="3" applyFont="1" applyFill="1" applyBorder="1" applyAlignment="1">
      <alignment horizontal="center" vertical="top" wrapText="1" readingOrder="1"/>
    </xf>
    <xf numFmtId="0" fontId="34" fillId="2" borderId="9" xfId="3" applyFont="1" applyFill="1" applyBorder="1" applyAlignment="1">
      <alignment horizontal="center" vertical="top" wrapText="1" readingOrder="1"/>
    </xf>
    <xf numFmtId="41" fontId="14" fillId="79" borderId="0" xfId="1" applyFont="1" applyFill="1" applyBorder="1" applyAlignment="1">
      <alignment horizontal="right" vertical="center"/>
    </xf>
  </cellXfs>
  <cellStyles count="21195">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4"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7078D401-4DC3-403A-A8EF-8D9BA19A1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2910" y="9525"/>
          <a:ext cx="303275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29116B9B-E84D-4D9A-BCCD-C27B79A75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19100" y="9525"/>
          <a:ext cx="3028949"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3032759</xdr:colOff>
      <xdr:row>6</xdr:row>
      <xdr:rowOff>144021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CDB803F3-9B75-4608-8F05-AE4687A55E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2485" y="47625"/>
          <a:ext cx="3038474" cy="12203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83B3B6FC-226C-4AA3-AD7F-5DA557F584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28675" y="47625"/>
          <a:ext cx="3038474" cy="12660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tabSelected="1" view="pageBreakPreview" zoomScale="70" zoomScaleNormal="100" zoomScaleSheetLayoutView="70" workbookViewId="0"/>
  </sheetViews>
  <sheetFormatPr defaultRowHeight="15"/>
  <cols>
    <col min="1" max="1" width="3.140625" style="16" customWidth="1"/>
    <col min="2" max="2" width="3.140625" customWidth="1"/>
    <col min="3" max="3" width="10.85546875" bestFit="1" customWidth="1"/>
    <col min="9" max="9" width="13.85546875" customWidth="1"/>
    <col min="10" max="10" width="15.85546875" customWidth="1"/>
    <col min="17" max="17" width="24.140625" customWidth="1"/>
  </cols>
  <sheetData>
    <row r="10" spans="3:10" ht="45">
      <c r="C10" s="12" t="s">
        <v>531</v>
      </c>
      <c r="D10" s="1"/>
    </row>
    <row r="12" spans="3:10" ht="28.5">
      <c r="C12" s="4"/>
      <c r="D12" s="5"/>
      <c r="E12" s="5"/>
      <c r="F12" s="5"/>
      <c r="G12" s="5"/>
      <c r="H12" s="5"/>
      <c r="I12" s="5"/>
      <c r="J12" s="5"/>
    </row>
    <row r="13" spans="3:10" ht="28.5">
      <c r="E13" s="5"/>
      <c r="F13" s="5"/>
      <c r="G13" s="5"/>
      <c r="H13" s="5"/>
      <c r="I13" s="5"/>
      <c r="J13" s="5"/>
    </row>
    <row r="19" spans="3:10" ht="27">
      <c r="C19" s="9"/>
      <c r="I19" s="171" t="s">
        <v>551</v>
      </c>
      <c r="J19" s="172"/>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F65"/>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6"/>
    <col min="2" max="2" width="34.85546875" style="6" customWidth="1"/>
    <col min="3" max="4" width="20.140625" style="6" customWidth="1"/>
    <col min="5" max="5" width="57.5703125" style="6" bestFit="1" customWidth="1"/>
    <col min="6" max="40" width="26.140625" style="6" customWidth="1"/>
    <col min="41" max="41" width="0" style="6" hidden="1" customWidth="1"/>
    <col min="42" max="42" width="21.5703125" style="6" customWidth="1"/>
    <col min="43" max="16384" width="9.140625" style="6"/>
  </cols>
  <sheetData>
    <row r="1" spans="1:6">
      <c r="E1" s="71" t="s">
        <v>374</v>
      </c>
    </row>
    <row r="2" spans="1:6" ht="23.25" thickBot="1">
      <c r="A2" s="183" t="s">
        <v>100</v>
      </c>
      <c r="B2" s="184"/>
      <c r="C2" s="184"/>
      <c r="D2" s="184"/>
      <c r="E2" s="184"/>
    </row>
    <row r="3" spans="1:6" ht="23.25" customHeight="1" thickBot="1">
      <c r="A3" s="180" t="s">
        <v>335</v>
      </c>
      <c r="B3" s="181"/>
      <c r="C3" s="181"/>
      <c r="D3" s="181"/>
      <c r="E3" s="181"/>
    </row>
    <row r="4" spans="1:6" s="42" customFormat="1" ht="32.25" thickBot="1">
      <c r="A4" s="35" t="s">
        <v>1</v>
      </c>
      <c r="B4" s="35" t="s">
        <v>17</v>
      </c>
      <c r="C4" s="41" t="s">
        <v>338</v>
      </c>
      <c r="D4" s="41" t="s">
        <v>552</v>
      </c>
      <c r="E4" s="35" t="s">
        <v>11</v>
      </c>
    </row>
    <row r="5" spans="1:6">
      <c r="A5" s="8">
        <v>1</v>
      </c>
      <c r="B5" s="36" t="s">
        <v>340</v>
      </c>
      <c r="C5" s="93">
        <v>6054830.7358600004</v>
      </c>
      <c r="D5" s="93">
        <v>5760295.4134200001</v>
      </c>
      <c r="E5" s="68" t="s">
        <v>363</v>
      </c>
      <c r="F5" s="133"/>
    </row>
    <row r="6" spans="1:6">
      <c r="A6" s="8">
        <v>2</v>
      </c>
      <c r="B6" s="36" t="s">
        <v>339</v>
      </c>
      <c r="C6" s="93">
        <v>0</v>
      </c>
      <c r="D6" s="93">
        <v>0</v>
      </c>
      <c r="E6" s="68" t="s">
        <v>362</v>
      </c>
      <c r="F6" s="133"/>
    </row>
    <row r="7" spans="1:6" ht="15" customHeight="1">
      <c r="A7" s="8">
        <v>3</v>
      </c>
      <c r="B7" s="36" t="s">
        <v>131</v>
      </c>
      <c r="C7" s="93">
        <v>401186.51283999998</v>
      </c>
      <c r="D7" s="93">
        <v>408919.80319000001</v>
      </c>
      <c r="E7" s="68" t="s">
        <v>13</v>
      </c>
      <c r="F7" s="133"/>
    </row>
    <row r="8" spans="1:6" ht="15" customHeight="1">
      <c r="A8" s="8">
        <v>4</v>
      </c>
      <c r="B8" s="36" t="s">
        <v>341</v>
      </c>
      <c r="C8" s="93">
        <v>1896660.9983400002</v>
      </c>
      <c r="D8" s="93">
        <v>1959638.18964</v>
      </c>
      <c r="E8" s="68" t="s">
        <v>14</v>
      </c>
      <c r="F8" s="133"/>
    </row>
    <row r="9" spans="1:6" ht="15" customHeight="1">
      <c r="A9" s="8">
        <v>5</v>
      </c>
      <c r="B9" s="36" t="s">
        <v>342</v>
      </c>
      <c r="C9" s="93">
        <v>53205</v>
      </c>
      <c r="D9" s="93">
        <v>55037.5</v>
      </c>
      <c r="E9" s="68" t="s">
        <v>364</v>
      </c>
      <c r="F9" s="133"/>
    </row>
    <row r="10" spans="1:6" ht="15" customHeight="1">
      <c r="A10" s="8">
        <v>6</v>
      </c>
      <c r="B10" s="36" t="s">
        <v>15</v>
      </c>
      <c r="C10" s="93">
        <v>7334230.4574199999</v>
      </c>
      <c r="D10" s="93">
        <v>7437369.2328499984</v>
      </c>
      <c r="E10" s="68" t="s">
        <v>16</v>
      </c>
      <c r="F10" s="133"/>
    </row>
    <row r="11" spans="1:6" ht="15" customHeight="1">
      <c r="A11" s="8">
        <v>7</v>
      </c>
      <c r="B11" s="36" t="s">
        <v>18</v>
      </c>
      <c r="C11" s="93">
        <v>0</v>
      </c>
      <c r="D11" s="93">
        <v>0</v>
      </c>
      <c r="E11" s="68" t="s">
        <v>19</v>
      </c>
      <c r="F11" s="133"/>
    </row>
    <row r="12" spans="1:6" ht="15" customHeight="1">
      <c r="A12" s="8">
        <v>8</v>
      </c>
      <c r="B12" s="36" t="s">
        <v>101</v>
      </c>
      <c r="C12" s="93">
        <v>0</v>
      </c>
      <c r="D12" s="93">
        <v>0</v>
      </c>
      <c r="E12" s="68" t="s">
        <v>21</v>
      </c>
      <c r="F12" s="133"/>
    </row>
    <row r="13" spans="1:6" ht="15" customHeight="1">
      <c r="A13" s="8">
        <v>9</v>
      </c>
      <c r="B13" s="36" t="s">
        <v>22</v>
      </c>
      <c r="C13" s="93">
        <v>0</v>
      </c>
      <c r="D13" s="93">
        <v>0</v>
      </c>
      <c r="E13" s="68" t="s">
        <v>23</v>
      </c>
      <c r="F13" s="133"/>
    </row>
    <row r="14" spans="1:6" ht="15" customHeight="1">
      <c r="A14" s="8">
        <v>10</v>
      </c>
      <c r="B14" s="36" t="s">
        <v>102</v>
      </c>
      <c r="C14" s="93">
        <v>2446703.0481199999</v>
      </c>
      <c r="D14" s="93">
        <v>2509349.7974999999</v>
      </c>
      <c r="E14" s="68" t="s">
        <v>25</v>
      </c>
      <c r="F14" s="133"/>
    </row>
    <row r="15" spans="1:6" ht="15" customHeight="1">
      <c r="A15" s="8">
        <v>11</v>
      </c>
      <c r="B15" s="36" t="s">
        <v>140</v>
      </c>
      <c r="C15" s="93">
        <v>34252.278330000001</v>
      </c>
      <c r="D15" s="93">
        <v>34183.130859999997</v>
      </c>
      <c r="E15" s="68" t="s">
        <v>26</v>
      </c>
      <c r="F15" s="133"/>
    </row>
    <row r="16" spans="1:6" ht="15" customHeight="1">
      <c r="A16" s="8">
        <v>12</v>
      </c>
      <c r="B16" s="36" t="s">
        <v>103</v>
      </c>
      <c r="C16" s="93">
        <v>0</v>
      </c>
      <c r="D16" s="93">
        <v>0</v>
      </c>
      <c r="E16" s="68" t="s">
        <v>28</v>
      </c>
      <c r="F16" s="133"/>
    </row>
    <row r="17" spans="1:6" ht="15" customHeight="1">
      <c r="A17" s="8">
        <v>13</v>
      </c>
      <c r="B17" s="36" t="s">
        <v>343</v>
      </c>
      <c r="C17" s="93">
        <v>0</v>
      </c>
      <c r="D17" s="93">
        <v>0</v>
      </c>
      <c r="E17" s="68" t="s">
        <v>365</v>
      </c>
      <c r="F17" s="133"/>
    </row>
    <row r="18" spans="1:6" ht="15" customHeight="1">
      <c r="A18" s="8">
        <v>14</v>
      </c>
      <c r="B18" s="36" t="s">
        <v>104</v>
      </c>
      <c r="C18" s="93">
        <v>986884.42854999995</v>
      </c>
      <c r="D18" s="93">
        <v>974917.40210000006</v>
      </c>
      <c r="E18" s="68" t="s">
        <v>30</v>
      </c>
      <c r="F18" s="133"/>
    </row>
    <row r="19" spans="1:6" ht="15" customHeight="1">
      <c r="A19" s="8">
        <v>15</v>
      </c>
      <c r="B19" s="36" t="s">
        <v>344</v>
      </c>
      <c r="C19" s="93">
        <v>204378.13699999999</v>
      </c>
      <c r="D19" s="93">
        <v>204378.13699999999</v>
      </c>
      <c r="E19" s="68" t="s">
        <v>31</v>
      </c>
      <c r="F19" s="133"/>
    </row>
    <row r="20" spans="1:6" ht="15" customHeight="1">
      <c r="A20" s="8">
        <v>17</v>
      </c>
      <c r="B20" s="36" t="s">
        <v>345</v>
      </c>
      <c r="C20" s="93">
        <v>0</v>
      </c>
      <c r="D20" s="93">
        <v>0</v>
      </c>
      <c r="E20" s="68" t="s">
        <v>366</v>
      </c>
      <c r="F20" s="133"/>
    </row>
    <row r="21" spans="1:6" ht="15" customHeight="1">
      <c r="A21" s="8">
        <v>18</v>
      </c>
      <c r="B21" s="36" t="s">
        <v>105</v>
      </c>
      <c r="C21" s="93">
        <v>0</v>
      </c>
      <c r="D21" s="93">
        <v>0</v>
      </c>
      <c r="E21" s="68" t="s">
        <v>34</v>
      </c>
      <c r="F21" s="133"/>
    </row>
    <row r="22" spans="1:6" ht="15" customHeight="1">
      <c r="A22" s="8">
        <v>19</v>
      </c>
      <c r="B22" s="36" t="s">
        <v>106</v>
      </c>
      <c r="C22" s="93">
        <v>233.38998000000001</v>
      </c>
      <c r="D22" s="93">
        <v>228.48333</v>
      </c>
      <c r="E22" s="68" t="s">
        <v>36</v>
      </c>
      <c r="F22" s="133"/>
    </row>
    <row r="23" spans="1:6" ht="15" customHeight="1">
      <c r="A23" s="8">
        <v>20</v>
      </c>
      <c r="B23" s="36" t="s">
        <v>407</v>
      </c>
      <c r="C23" s="93">
        <v>0</v>
      </c>
      <c r="D23" s="93">
        <v>0</v>
      </c>
      <c r="E23" s="68" t="s">
        <v>70</v>
      </c>
      <c r="F23" s="133"/>
    </row>
    <row r="24" spans="1:6" ht="15" customHeight="1">
      <c r="A24" s="8">
        <f>A23+1</f>
        <v>21</v>
      </c>
      <c r="B24" s="36" t="s">
        <v>405</v>
      </c>
      <c r="C24" s="93">
        <v>0</v>
      </c>
      <c r="D24" s="93">
        <v>0</v>
      </c>
      <c r="E24" s="68"/>
      <c r="F24" s="133"/>
    </row>
    <row r="25" spans="1:6" ht="15" customHeight="1">
      <c r="A25" s="8">
        <f>A24+1</f>
        <v>22</v>
      </c>
      <c r="B25" s="36" t="s">
        <v>406</v>
      </c>
      <c r="C25" s="93">
        <v>0</v>
      </c>
      <c r="D25" s="93">
        <v>0</v>
      </c>
      <c r="E25" s="68"/>
      <c r="F25" s="133"/>
    </row>
    <row r="26" spans="1:6" ht="15" customHeight="1">
      <c r="A26" s="8">
        <f t="shared" ref="A26:A62" si="0">A25+1</f>
        <v>23</v>
      </c>
      <c r="B26" s="36" t="s">
        <v>107</v>
      </c>
      <c r="C26" s="93">
        <v>41689.900820000003</v>
      </c>
      <c r="D26" s="93">
        <v>39429.537909999999</v>
      </c>
      <c r="E26" s="68" t="s">
        <v>38</v>
      </c>
      <c r="F26" s="133"/>
    </row>
    <row r="27" spans="1:6" ht="15" customHeight="1">
      <c r="A27" s="55">
        <f t="shared" si="0"/>
        <v>24</v>
      </c>
      <c r="B27" s="54" t="s">
        <v>108</v>
      </c>
      <c r="C27" s="94">
        <v>19454254.887340002</v>
      </c>
      <c r="D27" s="94">
        <v>19383746.627900004</v>
      </c>
      <c r="E27" s="69" t="s">
        <v>40</v>
      </c>
      <c r="F27" s="133"/>
    </row>
    <row r="28" spans="1:6" ht="15" customHeight="1">
      <c r="A28" s="8">
        <f t="shared" si="0"/>
        <v>25</v>
      </c>
      <c r="B28" s="36" t="s">
        <v>41</v>
      </c>
      <c r="C28" s="93">
        <v>190329.75372000001</v>
      </c>
      <c r="D28" s="93">
        <v>539224.31305999996</v>
      </c>
      <c r="E28" s="70" t="s">
        <v>65</v>
      </c>
      <c r="F28" s="133"/>
    </row>
    <row r="29" spans="1:6" ht="15" customHeight="1">
      <c r="A29" s="8">
        <f t="shared" si="0"/>
        <v>26</v>
      </c>
      <c r="B29" s="36" t="s">
        <v>42</v>
      </c>
      <c r="C29" s="93">
        <v>918254.13240999996</v>
      </c>
      <c r="D29" s="93">
        <v>1040442.1564</v>
      </c>
      <c r="E29" s="70" t="s">
        <v>66</v>
      </c>
      <c r="F29" s="133"/>
    </row>
    <row r="30" spans="1:6" ht="15" customHeight="1">
      <c r="A30" s="8">
        <f t="shared" si="0"/>
        <v>27</v>
      </c>
      <c r="B30" s="36" t="s">
        <v>346</v>
      </c>
      <c r="C30" s="93">
        <v>3702447.0748300003</v>
      </c>
      <c r="D30" s="93">
        <v>3519830.2845700006</v>
      </c>
      <c r="E30" s="68" t="s">
        <v>367</v>
      </c>
      <c r="F30" s="133"/>
    </row>
    <row r="31" spans="1:6" ht="15" customHeight="1">
      <c r="A31" s="8">
        <f t="shared" si="0"/>
        <v>28</v>
      </c>
      <c r="B31" s="36" t="s">
        <v>347</v>
      </c>
      <c r="C31" s="93">
        <v>10120389.01303</v>
      </c>
      <c r="D31" s="93">
        <v>10185947.96594</v>
      </c>
      <c r="E31" s="68" t="s">
        <v>368</v>
      </c>
      <c r="F31" s="133"/>
    </row>
    <row r="32" spans="1:6" ht="15" customHeight="1">
      <c r="A32" s="8">
        <f t="shared" si="0"/>
        <v>29</v>
      </c>
      <c r="B32" s="36" t="s">
        <v>109</v>
      </c>
      <c r="C32" s="93">
        <v>0</v>
      </c>
      <c r="D32" s="93">
        <v>0</v>
      </c>
      <c r="E32" s="70" t="s">
        <v>67</v>
      </c>
      <c r="F32" s="133"/>
    </row>
    <row r="33" spans="1:6" ht="15" customHeight="1">
      <c r="A33" s="8">
        <f t="shared" si="0"/>
        <v>30</v>
      </c>
      <c r="B33" s="36" t="s">
        <v>348</v>
      </c>
      <c r="C33" s="93">
        <v>485059.40925999999</v>
      </c>
      <c r="D33" s="93">
        <v>442408.56307000003</v>
      </c>
      <c r="E33" s="68" t="s">
        <v>369</v>
      </c>
      <c r="F33" s="133"/>
    </row>
    <row r="34" spans="1:6" ht="15" customHeight="1">
      <c r="A34" s="8">
        <f t="shared" si="0"/>
        <v>31</v>
      </c>
      <c r="B34" s="36" t="s">
        <v>110</v>
      </c>
      <c r="C34" s="93">
        <v>1709.3115</v>
      </c>
      <c r="D34" s="93">
        <v>55115.813439999998</v>
      </c>
      <c r="E34" s="70" t="s">
        <v>68</v>
      </c>
      <c r="F34" s="133"/>
    </row>
    <row r="35" spans="1:6" ht="15" customHeight="1">
      <c r="A35" s="8">
        <f t="shared" si="0"/>
        <v>32</v>
      </c>
      <c r="B35" s="36" t="s">
        <v>111</v>
      </c>
      <c r="C35" s="93">
        <v>161207.85086000001</v>
      </c>
      <c r="D35" s="93">
        <v>160638.32044000001</v>
      </c>
      <c r="E35" s="70" t="s">
        <v>69</v>
      </c>
      <c r="F35" s="133"/>
    </row>
    <row r="36" spans="1:6" ht="15" customHeight="1">
      <c r="A36" s="8">
        <f t="shared" si="0"/>
        <v>33</v>
      </c>
      <c r="B36" s="36" t="s">
        <v>112</v>
      </c>
      <c r="C36" s="93">
        <v>872402.59700000007</v>
      </c>
      <c r="D36" s="93">
        <v>870846.97219999996</v>
      </c>
      <c r="E36" s="70" t="s">
        <v>71</v>
      </c>
      <c r="F36" s="133"/>
    </row>
    <row r="37" spans="1:6" ht="15" customHeight="1">
      <c r="A37" s="8">
        <f t="shared" si="0"/>
        <v>34</v>
      </c>
      <c r="B37" s="36" t="s">
        <v>349</v>
      </c>
      <c r="C37" s="93">
        <v>0</v>
      </c>
      <c r="D37" s="93">
        <v>0</v>
      </c>
      <c r="E37" s="68" t="s">
        <v>370</v>
      </c>
      <c r="F37" s="133"/>
    </row>
    <row r="38" spans="1:6" ht="15" customHeight="1">
      <c r="A38" s="8">
        <f t="shared" si="0"/>
        <v>35</v>
      </c>
      <c r="B38" s="36" t="s">
        <v>113</v>
      </c>
      <c r="C38" s="93">
        <v>80672.534350000002</v>
      </c>
      <c r="D38" s="93">
        <v>80188.839559999993</v>
      </c>
      <c r="E38" s="70" t="s">
        <v>72</v>
      </c>
      <c r="F38" s="133"/>
    </row>
    <row r="39" spans="1:6" ht="15" customHeight="1">
      <c r="A39" s="8">
        <f t="shared" si="0"/>
        <v>36</v>
      </c>
      <c r="B39" s="36" t="s">
        <v>114</v>
      </c>
      <c r="C39" s="93">
        <v>1595189.6150300002</v>
      </c>
      <c r="D39" s="93">
        <v>1854516.3806399999</v>
      </c>
      <c r="E39" s="70" t="s">
        <v>73</v>
      </c>
      <c r="F39" s="133"/>
    </row>
    <row r="40" spans="1:6" ht="15" customHeight="1">
      <c r="A40" s="55">
        <f t="shared" si="0"/>
        <v>37</v>
      </c>
      <c r="B40" s="54" t="s">
        <v>49</v>
      </c>
      <c r="C40" s="94">
        <v>18127661.29219</v>
      </c>
      <c r="D40" s="94">
        <v>18749159.609499998</v>
      </c>
      <c r="E40" s="69" t="s">
        <v>74</v>
      </c>
      <c r="F40" s="133"/>
    </row>
    <row r="41" spans="1:6" ht="15" customHeight="1">
      <c r="A41" s="55">
        <f t="shared" si="0"/>
        <v>38</v>
      </c>
      <c r="B41" s="54" t="s">
        <v>116</v>
      </c>
      <c r="C41" s="94">
        <v>37581916.179580003</v>
      </c>
      <c r="D41" s="94">
        <v>38132906.237429999</v>
      </c>
      <c r="E41" s="69" t="s">
        <v>75</v>
      </c>
      <c r="F41" s="133"/>
    </row>
    <row r="42" spans="1:6" ht="15" customHeight="1">
      <c r="A42" s="8">
        <f t="shared" si="0"/>
        <v>39</v>
      </c>
      <c r="B42" s="36" t="s">
        <v>132</v>
      </c>
      <c r="C42" s="93">
        <v>1319133.3538499998</v>
      </c>
      <c r="D42" s="93">
        <v>1260273.4270299997</v>
      </c>
      <c r="E42" s="70" t="s">
        <v>76</v>
      </c>
      <c r="F42" s="133"/>
    </row>
    <row r="43" spans="1:6" ht="15" customHeight="1">
      <c r="A43" s="8">
        <f t="shared" si="0"/>
        <v>40</v>
      </c>
      <c r="B43" s="36" t="s">
        <v>117</v>
      </c>
      <c r="C43" s="93">
        <v>0</v>
      </c>
      <c r="D43" s="93">
        <v>0</v>
      </c>
      <c r="E43" s="70" t="s">
        <v>77</v>
      </c>
      <c r="F43" s="133"/>
    </row>
    <row r="44" spans="1:6" ht="15" customHeight="1">
      <c r="A44" s="8">
        <f t="shared" si="0"/>
        <v>41</v>
      </c>
      <c r="B44" s="36" t="s">
        <v>53</v>
      </c>
      <c r="C44" s="93">
        <v>2976653.6310899998</v>
      </c>
      <c r="D44" s="93">
        <v>3246682.6340199998</v>
      </c>
      <c r="E44" s="70" t="s">
        <v>78</v>
      </c>
      <c r="F44" s="133"/>
    </row>
    <row r="45" spans="1:6" ht="15" customHeight="1">
      <c r="A45" s="8">
        <f t="shared" si="0"/>
        <v>42</v>
      </c>
      <c r="B45" s="36" t="s">
        <v>119</v>
      </c>
      <c r="C45" s="93">
        <v>39854.633260000002</v>
      </c>
      <c r="D45" s="93">
        <v>32297.438749999998</v>
      </c>
      <c r="E45" s="70" t="s">
        <v>79</v>
      </c>
      <c r="F45" s="133"/>
    </row>
    <row r="46" spans="1:6" ht="15" customHeight="1">
      <c r="A46" s="8">
        <f t="shared" si="0"/>
        <v>43</v>
      </c>
      <c r="B46" s="36" t="s">
        <v>120</v>
      </c>
      <c r="C46" s="93">
        <v>32003.090869999993</v>
      </c>
      <c r="D46" s="93">
        <v>51375.633040000008</v>
      </c>
      <c r="E46" s="70" t="s">
        <v>80</v>
      </c>
      <c r="F46" s="133"/>
    </row>
    <row r="47" spans="1:6" ht="15" customHeight="1">
      <c r="A47" s="8">
        <f t="shared" si="0"/>
        <v>44</v>
      </c>
      <c r="B47" s="36" t="s">
        <v>86</v>
      </c>
      <c r="C47" s="93">
        <v>190416.71001000001</v>
      </c>
      <c r="D47" s="93">
        <v>189315.48160000003</v>
      </c>
      <c r="E47" s="70" t="s">
        <v>56</v>
      </c>
      <c r="F47" s="133"/>
    </row>
    <row r="48" spans="1:6" ht="15" customHeight="1">
      <c r="A48" s="8">
        <f t="shared" si="0"/>
        <v>45</v>
      </c>
      <c r="B48" s="36" t="s">
        <v>122</v>
      </c>
      <c r="C48" s="93">
        <v>344201.39827999996</v>
      </c>
      <c r="D48" s="93">
        <v>381593.42420999997</v>
      </c>
      <c r="E48" s="70" t="s">
        <v>81</v>
      </c>
      <c r="F48" s="133"/>
    </row>
    <row r="49" spans="1:6" ht="15" customHeight="1">
      <c r="A49" s="55">
        <f t="shared" si="0"/>
        <v>46</v>
      </c>
      <c r="B49" s="54" t="s">
        <v>133</v>
      </c>
      <c r="C49" s="94">
        <v>4902262.8174900012</v>
      </c>
      <c r="D49" s="94">
        <v>5161538.0387800001</v>
      </c>
      <c r="E49" s="69" t="s">
        <v>82</v>
      </c>
      <c r="F49" s="133"/>
    </row>
    <row r="50" spans="1:6" ht="15" customHeight="1">
      <c r="A50" s="8">
        <f t="shared" si="0"/>
        <v>47</v>
      </c>
      <c r="B50" s="36" t="s">
        <v>123</v>
      </c>
      <c r="C50" s="93">
        <v>2570894.7619000003</v>
      </c>
      <c r="D50" s="93">
        <v>2600041.52886</v>
      </c>
      <c r="E50" s="70" t="s">
        <v>83</v>
      </c>
      <c r="F50" s="133"/>
    </row>
    <row r="51" spans="1:6" ht="15" customHeight="1">
      <c r="A51" s="8">
        <f t="shared" si="0"/>
        <v>48</v>
      </c>
      <c r="B51" s="36" t="s">
        <v>87</v>
      </c>
      <c r="C51" s="93">
        <v>3810957.8981100004</v>
      </c>
      <c r="D51" s="93">
        <v>4328514.45909</v>
      </c>
      <c r="E51" s="70" t="s">
        <v>60</v>
      </c>
      <c r="F51" s="133"/>
    </row>
    <row r="52" spans="1:6" ht="15" customHeight="1">
      <c r="A52" s="8">
        <f t="shared" si="0"/>
        <v>49</v>
      </c>
      <c r="B52" s="36" t="s">
        <v>124</v>
      </c>
      <c r="C52" s="93">
        <v>16212724.728270002</v>
      </c>
      <c r="D52" s="93">
        <v>16036591.545179999</v>
      </c>
      <c r="E52" s="70" t="s">
        <v>373</v>
      </c>
      <c r="F52" s="133"/>
    </row>
    <row r="53" spans="1:6" ht="15" customHeight="1">
      <c r="A53" s="8">
        <f t="shared" si="0"/>
        <v>50</v>
      </c>
      <c r="B53" s="36" t="s">
        <v>350</v>
      </c>
      <c r="C53" s="93">
        <v>153550.81154999998</v>
      </c>
      <c r="D53" s="93">
        <v>155599.44337000002</v>
      </c>
      <c r="E53" s="68" t="s">
        <v>371</v>
      </c>
      <c r="F53" s="133"/>
    </row>
    <row r="54" spans="1:6" ht="15" customHeight="1">
      <c r="A54" s="55">
        <f t="shared" si="0"/>
        <v>51</v>
      </c>
      <c r="B54" s="54" t="s">
        <v>10</v>
      </c>
      <c r="C54" s="94">
        <v>22748128.19991</v>
      </c>
      <c r="D54" s="94">
        <v>23120746.97659</v>
      </c>
      <c r="E54" s="69" t="s">
        <v>84</v>
      </c>
      <c r="F54" s="133"/>
    </row>
    <row r="55" spans="1:6" ht="15" customHeight="1">
      <c r="A55" s="55">
        <f t="shared" si="0"/>
        <v>52</v>
      </c>
      <c r="B55" s="54" t="s">
        <v>63</v>
      </c>
      <c r="C55" s="94">
        <v>27650391.017419998</v>
      </c>
      <c r="D55" s="94">
        <v>28282285.0154</v>
      </c>
      <c r="E55" s="69" t="s">
        <v>85</v>
      </c>
      <c r="F55" s="133"/>
    </row>
    <row r="56" spans="1:6" ht="15" customHeight="1">
      <c r="A56" s="55">
        <f t="shared" si="0"/>
        <v>53</v>
      </c>
      <c r="B56" s="54" t="s">
        <v>8</v>
      </c>
      <c r="C56" s="94">
        <v>1407797.4788599999</v>
      </c>
      <c r="D56" s="94">
        <v>1407797.4788599999</v>
      </c>
      <c r="E56" s="70" t="s">
        <v>64</v>
      </c>
      <c r="F56" s="133"/>
    </row>
    <row r="57" spans="1:6" ht="15" customHeight="1">
      <c r="A57" s="8">
        <f t="shared" si="0"/>
        <v>54</v>
      </c>
      <c r="B57" s="36" t="s">
        <v>89</v>
      </c>
      <c r="C57" s="93">
        <v>3331634.0362</v>
      </c>
      <c r="D57" s="93">
        <v>3331787.7361999997</v>
      </c>
      <c r="E57" s="70" t="s">
        <v>97</v>
      </c>
      <c r="F57" s="133"/>
    </row>
    <row r="58" spans="1:6" ht="15" customHeight="1">
      <c r="A58" s="8">
        <f t="shared" si="0"/>
        <v>55</v>
      </c>
      <c r="B58" s="36" t="s">
        <v>90</v>
      </c>
      <c r="C58" s="93">
        <v>451578.53088000003</v>
      </c>
      <c r="D58" s="93">
        <v>453802.94615000003</v>
      </c>
      <c r="E58" s="70" t="s">
        <v>99</v>
      </c>
      <c r="F58" s="133"/>
    </row>
    <row r="59" spans="1:6" ht="15" customHeight="1">
      <c r="A59" s="8">
        <f t="shared" si="0"/>
        <v>56</v>
      </c>
      <c r="B59" s="36" t="s">
        <v>126</v>
      </c>
      <c r="C59" s="93">
        <v>3885840.8123100004</v>
      </c>
      <c r="D59" s="93">
        <v>3827085.9187000003</v>
      </c>
      <c r="E59" s="70" t="s">
        <v>94</v>
      </c>
      <c r="F59" s="133"/>
    </row>
    <row r="60" spans="1:6" ht="15" customHeight="1">
      <c r="A60" s="8">
        <f t="shared" si="0"/>
        <v>57</v>
      </c>
      <c r="B60" s="36" t="s">
        <v>127</v>
      </c>
      <c r="C60" s="93">
        <v>854674.29613000003</v>
      </c>
      <c r="D60" s="93">
        <v>830147.13907000003</v>
      </c>
      <c r="E60" s="70" t="s">
        <v>98</v>
      </c>
      <c r="F60" s="133"/>
    </row>
    <row r="61" spans="1:6" ht="15" customHeight="1">
      <c r="A61" s="55">
        <f t="shared" si="0"/>
        <v>58</v>
      </c>
      <c r="B61" s="54" t="s">
        <v>128</v>
      </c>
      <c r="C61" s="94">
        <v>8523727.6755199991</v>
      </c>
      <c r="D61" s="94">
        <v>8442823.7401400004</v>
      </c>
      <c r="E61" s="69" t="s">
        <v>92</v>
      </c>
      <c r="F61" s="133"/>
    </row>
    <row r="62" spans="1:6" ht="15" customHeight="1">
      <c r="A62" s="55">
        <f t="shared" si="0"/>
        <v>59</v>
      </c>
      <c r="B62" s="54" t="s">
        <v>134</v>
      </c>
      <c r="C62" s="94">
        <v>37581916.171849996</v>
      </c>
      <c r="D62" s="94">
        <v>38132906.23443</v>
      </c>
      <c r="E62" s="69" t="s">
        <v>96</v>
      </c>
      <c r="F62" s="133"/>
    </row>
    <row r="64" spans="1:6" ht="15.75">
      <c r="B64" s="76" t="s">
        <v>408</v>
      </c>
    </row>
    <row r="65" spans="2:2" ht="15.75">
      <c r="B65" s="76" t="s">
        <v>409</v>
      </c>
    </row>
  </sheetData>
  <mergeCells count="2">
    <mergeCell ref="A3:E3"/>
    <mergeCell ref="A2:E2"/>
  </mergeCells>
  <pageMargins left="1" right="1" top="1" bottom="1.46639015748032" header="1" footer="1"/>
  <pageSetup paperSize="9" scale="61" fitToHeight="0" orientation="landscape"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E28"/>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19"/>
    <col min="2" max="2" width="32.28515625" style="48" customWidth="1"/>
    <col min="3" max="4" width="18.140625" style="19" customWidth="1"/>
    <col min="5" max="5" width="56.42578125" style="19" bestFit="1" customWidth="1"/>
    <col min="6" max="6" width="18.85546875" style="19" bestFit="1" customWidth="1"/>
    <col min="7" max="7" width="16.140625" style="19" bestFit="1" customWidth="1"/>
    <col min="8" max="16384" width="9.140625" style="19"/>
  </cols>
  <sheetData>
    <row r="1" spans="1:5">
      <c r="E1" s="71" t="s">
        <v>374</v>
      </c>
    </row>
    <row r="2" spans="1:5" ht="23.25" thickBot="1">
      <c r="A2" s="183" t="s">
        <v>100</v>
      </c>
      <c r="B2" s="184"/>
      <c r="C2" s="184"/>
      <c r="D2" s="184"/>
      <c r="E2" s="184"/>
    </row>
    <row r="3" spans="1:5" ht="23.25" thickBot="1">
      <c r="A3" s="180" t="s">
        <v>411</v>
      </c>
      <c r="B3" s="181"/>
      <c r="C3" s="181"/>
      <c r="D3" s="181"/>
      <c r="E3" s="181"/>
    </row>
    <row r="4" spans="1:5" s="42" customFormat="1" ht="32.25" thickBot="1">
      <c r="A4" s="35" t="s">
        <v>1</v>
      </c>
      <c r="B4" s="49" t="s">
        <v>17</v>
      </c>
      <c r="C4" s="41" t="s">
        <v>338</v>
      </c>
      <c r="D4" s="41" t="s">
        <v>552</v>
      </c>
      <c r="E4" s="35" t="s">
        <v>11</v>
      </c>
    </row>
    <row r="5" spans="1:5">
      <c r="A5" s="20">
        <v>1</v>
      </c>
      <c r="B5" s="36" t="s">
        <v>135</v>
      </c>
      <c r="C5" s="93">
        <v>9849778</v>
      </c>
      <c r="D5" s="93">
        <v>12589524</v>
      </c>
      <c r="E5" s="67" t="s">
        <v>145</v>
      </c>
    </row>
    <row r="6" spans="1:5">
      <c r="A6" s="20">
        <v>2</v>
      </c>
      <c r="B6" s="36" t="s">
        <v>131</v>
      </c>
      <c r="C6" s="93">
        <v>7882305.1956000002</v>
      </c>
      <c r="D6" s="93">
        <v>7381782.2090599993</v>
      </c>
      <c r="E6" s="67" t="s">
        <v>13</v>
      </c>
    </row>
    <row r="7" spans="1:5">
      <c r="A7" s="20">
        <v>3</v>
      </c>
      <c r="B7" s="36" t="s">
        <v>136</v>
      </c>
      <c r="C7" s="93">
        <v>16947820.444359999</v>
      </c>
      <c r="D7" s="93">
        <v>16998303.695050001</v>
      </c>
      <c r="E7" s="67" t="s">
        <v>375</v>
      </c>
    </row>
    <row r="8" spans="1:5" ht="30">
      <c r="A8" s="20">
        <v>4</v>
      </c>
      <c r="B8" s="36" t="s">
        <v>137</v>
      </c>
      <c r="C8" s="93">
        <v>62284291.094580002</v>
      </c>
      <c r="D8" s="93">
        <v>61825421.054790005</v>
      </c>
      <c r="E8" s="67" t="s">
        <v>16</v>
      </c>
    </row>
    <row r="9" spans="1:5" ht="45">
      <c r="A9" s="20">
        <v>5</v>
      </c>
      <c r="B9" s="36" t="s">
        <v>138</v>
      </c>
      <c r="C9" s="93">
        <v>0</v>
      </c>
      <c r="D9" s="93">
        <v>0</v>
      </c>
      <c r="E9" s="67" t="s">
        <v>19</v>
      </c>
    </row>
    <row r="10" spans="1:5" ht="30">
      <c r="A10" s="20">
        <v>6</v>
      </c>
      <c r="B10" s="36" t="s">
        <v>139</v>
      </c>
      <c r="C10" s="93">
        <v>0</v>
      </c>
      <c r="D10" s="93">
        <v>0</v>
      </c>
      <c r="E10" s="67" t="s">
        <v>21</v>
      </c>
    </row>
    <row r="11" spans="1:5" ht="30">
      <c r="A11" s="20">
        <v>7</v>
      </c>
      <c r="B11" s="36" t="s">
        <v>22</v>
      </c>
      <c r="C11" s="93">
        <v>0</v>
      </c>
      <c r="D11" s="93">
        <v>0</v>
      </c>
      <c r="E11" s="67" t="s">
        <v>23</v>
      </c>
    </row>
    <row r="12" spans="1:5">
      <c r="A12" s="20">
        <v>8</v>
      </c>
      <c r="B12" s="36" t="s">
        <v>24</v>
      </c>
      <c r="C12" s="93">
        <v>17009814.348549999</v>
      </c>
      <c r="D12" s="93">
        <v>15898564.40539</v>
      </c>
      <c r="E12" s="67" t="s">
        <v>25</v>
      </c>
    </row>
    <row r="13" spans="1:5">
      <c r="A13" s="20">
        <v>9</v>
      </c>
      <c r="B13" s="36" t="s">
        <v>140</v>
      </c>
      <c r="C13" s="93">
        <v>580485.3236</v>
      </c>
      <c r="D13" s="93">
        <v>582851.87852999999</v>
      </c>
      <c r="E13" s="67" t="s">
        <v>146</v>
      </c>
    </row>
    <row r="14" spans="1:5">
      <c r="A14" s="20">
        <v>10</v>
      </c>
      <c r="B14" s="36" t="s">
        <v>141</v>
      </c>
      <c r="C14" s="93">
        <v>91700.18</v>
      </c>
      <c r="D14" s="93">
        <v>86460.17</v>
      </c>
      <c r="E14" s="67" t="s">
        <v>28</v>
      </c>
    </row>
    <row r="15" spans="1:5">
      <c r="A15" s="20">
        <v>11</v>
      </c>
      <c r="B15" s="36" t="s">
        <v>104</v>
      </c>
      <c r="C15" s="93">
        <v>5602435.3512300001</v>
      </c>
      <c r="D15" s="93">
        <v>5665382.7527200002</v>
      </c>
      <c r="E15" s="67" t="s">
        <v>30</v>
      </c>
    </row>
    <row r="16" spans="1:5">
      <c r="A16" s="88">
        <v>12</v>
      </c>
      <c r="B16" s="79" t="s">
        <v>142</v>
      </c>
      <c r="C16" s="93">
        <v>508597.94</v>
      </c>
      <c r="D16" s="93">
        <v>507102.53</v>
      </c>
      <c r="E16" s="89" t="s">
        <v>31</v>
      </c>
    </row>
    <row r="17" spans="1:5" ht="30">
      <c r="A17" s="20">
        <v>13</v>
      </c>
      <c r="B17" s="36" t="s">
        <v>143</v>
      </c>
      <c r="C17" s="93">
        <v>0</v>
      </c>
      <c r="D17" s="93">
        <v>0</v>
      </c>
      <c r="E17" s="67" t="s">
        <v>32</v>
      </c>
    </row>
    <row r="18" spans="1:5">
      <c r="A18" s="20">
        <v>14</v>
      </c>
      <c r="B18" s="36" t="s">
        <v>105</v>
      </c>
      <c r="C18" s="93">
        <v>0</v>
      </c>
      <c r="D18" s="93">
        <v>0</v>
      </c>
      <c r="E18" s="67" t="s">
        <v>34</v>
      </c>
    </row>
    <row r="19" spans="1:5" ht="30">
      <c r="A19" s="20">
        <v>15</v>
      </c>
      <c r="B19" s="36" t="s">
        <v>144</v>
      </c>
      <c r="C19" s="93">
        <v>0</v>
      </c>
      <c r="D19" s="93">
        <v>0</v>
      </c>
      <c r="E19" s="67" t="s">
        <v>36</v>
      </c>
    </row>
    <row r="20" spans="1:5">
      <c r="A20" s="20">
        <v>16</v>
      </c>
      <c r="B20" s="36" t="s">
        <v>107</v>
      </c>
      <c r="C20" s="93">
        <v>561237.62505000003</v>
      </c>
      <c r="D20" s="93">
        <v>561237.62505000003</v>
      </c>
      <c r="E20" s="67" t="s">
        <v>38</v>
      </c>
    </row>
    <row r="21" spans="1:5" s="58" customFormat="1">
      <c r="A21" s="57">
        <v>17</v>
      </c>
      <c r="B21" s="54" t="s">
        <v>177</v>
      </c>
      <c r="C21" s="94">
        <v>121318465.50298999</v>
      </c>
      <c r="D21" s="94">
        <v>122096630.32063</v>
      </c>
      <c r="E21" s="66" t="s">
        <v>40</v>
      </c>
    </row>
    <row r="22" spans="1:5" s="58" customFormat="1">
      <c r="A22" s="57">
        <v>18</v>
      </c>
      <c r="B22" s="54" t="s">
        <v>308</v>
      </c>
      <c r="C22" s="94">
        <v>36173859.708570004</v>
      </c>
      <c r="D22" s="94">
        <v>35979554.242909998</v>
      </c>
      <c r="E22" s="66" t="s">
        <v>74</v>
      </c>
    </row>
    <row r="23" spans="1:5" s="58" customFormat="1">
      <c r="A23" s="57">
        <v>19</v>
      </c>
      <c r="B23" s="54" t="s">
        <v>7</v>
      </c>
      <c r="C23" s="94">
        <v>157492325.21156001</v>
      </c>
      <c r="D23" s="94">
        <v>158076184.56354001</v>
      </c>
      <c r="E23" s="66" t="s">
        <v>75</v>
      </c>
    </row>
    <row r="24" spans="1:5" s="58" customFormat="1">
      <c r="A24" s="57">
        <v>20</v>
      </c>
      <c r="B24" s="54" t="s">
        <v>179</v>
      </c>
      <c r="C24" s="94">
        <v>147368617.68259001</v>
      </c>
      <c r="D24" s="94">
        <v>147432187.56795999</v>
      </c>
      <c r="E24" s="66" t="s">
        <v>147</v>
      </c>
    </row>
    <row r="25" spans="1:5" s="58" customFormat="1">
      <c r="A25" s="57">
        <v>21</v>
      </c>
      <c r="B25" s="54" t="s">
        <v>181</v>
      </c>
      <c r="C25" s="94">
        <v>10123707.528970001</v>
      </c>
      <c r="D25" s="94">
        <v>10643996.995579999</v>
      </c>
      <c r="E25" s="66" t="s">
        <v>148</v>
      </c>
    </row>
    <row r="28" spans="1:5">
      <c r="B28" s="56"/>
    </row>
  </sheetData>
  <mergeCells count="2">
    <mergeCell ref="A2:E2"/>
    <mergeCell ref="A3:E3"/>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F29"/>
  <sheetViews>
    <sheetView zoomScaleNormal="100"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RowHeight="15"/>
  <cols>
    <col min="1" max="1" width="3.85546875" bestFit="1" customWidth="1"/>
    <col min="2" max="2" width="38.7109375" customWidth="1"/>
    <col min="3" max="4" width="17.85546875" customWidth="1"/>
    <col min="5" max="5" width="57.5703125" bestFit="1" customWidth="1"/>
    <col min="6" max="6" width="15.28515625" bestFit="1" customWidth="1"/>
  </cols>
  <sheetData>
    <row r="1" spans="1:6">
      <c r="E1" s="71" t="s">
        <v>374</v>
      </c>
    </row>
    <row r="2" spans="1:6" ht="23.25" thickBot="1">
      <c r="A2" s="183" t="s">
        <v>100</v>
      </c>
      <c r="B2" s="184"/>
      <c r="C2" s="184"/>
      <c r="D2" s="184"/>
      <c r="E2" s="184"/>
    </row>
    <row r="3" spans="1:6" ht="23.25" thickBot="1">
      <c r="A3" s="180" t="s">
        <v>0</v>
      </c>
      <c r="B3" s="181"/>
      <c r="C3" s="181"/>
      <c r="D3" s="181"/>
      <c r="E3" s="181"/>
    </row>
    <row r="4" spans="1:6" s="47" customFormat="1" ht="32.25" thickBot="1">
      <c r="A4" s="35" t="s">
        <v>1</v>
      </c>
      <c r="B4" s="35" t="s">
        <v>17</v>
      </c>
      <c r="C4" s="41" t="s">
        <v>338</v>
      </c>
      <c r="D4" s="41" t="s">
        <v>552</v>
      </c>
      <c r="E4" s="35" t="s">
        <v>11</v>
      </c>
    </row>
    <row r="5" spans="1:6">
      <c r="A5" s="26">
        <v>1</v>
      </c>
      <c r="B5" s="6" t="s">
        <v>135</v>
      </c>
      <c r="C5" s="91">
        <f>90050.3253051067*1000</f>
        <v>90050325.305106699</v>
      </c>
      <c r="D5" s="91">
        <v>96256440.06367372</v>
      </c>
      <c r="E5" s="67" t="s">
        <v>145</v>
      </c>
      <c r="F5" s="134"/>
    </row>
    <row r="6" spans="1:6">
      <c r="A6" s="26">
        <v>2</v>
      </c>
      <c r="B6" s="6" t="s">
        <v>131</v>
      </c>
      <c r="C6" s="91">
        <f>65192.996347732*1000</f>
        <v>65192996.347732</v>
      </c>
      <c r="D6" s="91">
        <v>66234910.447108999</v>
      </c>
      <c r="E6" s="67" t="s">
        <v>13</v>
      </c>
      <c r="F6" s="134"/>
    </row>
    <row r="7" spans="1:6">
      <c r="A7" s="26">
        <v>3</v>
      </c>
      <c r="B7" s="6" t="s">
        <v>136</v>
      </c>
      <c r="C7" s="91">
        <f>35187.0338191403*1000</f>
        <v>35187033.8191403</v>
      </c>
      <c r="D7" s="91">
        <v>34710705.565312468</v>
      </c>
      <c r="E7" s="67" t="s">
        <v>375</v>
      </c>
      <c r="F7" s="134"/>
    </row>
    <row r="8" spans="1:6">
      <c r="A8" s="26">
        <v>4</v>
      </c>
      <c r="B8" s="6" t="s">
        <v>137</v>
      </c>
      <c r="C8" s="91">
        <v>525997201.0048871</v>
      </c>
      <c r="D8" s="91">
        <v>527983349.08816588</v>
      </c>
      <c r="E8" s="67" t="s">
        <v>16</v>
      </c>
      <c r="F8" s="134"/>
    </row>
    <row r="9" spans="1:6">
      <c r="A9" s="26">
        <v>5</v>
      </c>
      <c r="B9" s="6" t="s">
        <v>151</v>
      </c>
      <c r="C9" s="91">
        <v>0</v>
      </c>
      <c r="D9" s="91">
        <v>0</v>
      </c>
      <c r="E9" s="67" t="s">
        <v>19</v>
      </c>
      <c r="F9" s="134"/>
    </row>
    <row r="10" spans="1:6">
      <c r="A10" s="26">
        <v>6</v>
      </c>
      <c r="B10" s="6" t="s">
        <v>139</v>
      </c>
      <c r="C10" s="91">
        <v>0</v>
      </c>
      <c r="D10" s="91">
        <v>0</v>
      </c>
      <c r="E10" s="67" t="s">
        <v>21</v>
      </c>
      <c r="F10" s="134"/>
    </row>
    <row r="11" spans="1:6">
      <c r="A11" s="26">
        <v>7</v>
      </c>
      <c r="B11" s="6" t="s">
        <v>22</v>
      </c>
      <c r="C11" s="91">
        <v>0</v>
      </c>
      <c r="D11" s="91">
        <v>0</v>
      </c>
      <c r="E11" s="67" t="s">
        <v>23</v>
      </c>
      <c r="F11" s="134"/>
    </row>
    <row r="12" spans="1:6">
      <c r="A12" s="26">
        <v>8</v>
      </c>
      <c r="B12" s="6" t="s">
        <v>24</v>
      </c>
      <c r="C12" s="91">
        <v>41409033.729193658</v>
      </c>
      <c r="D12" s="91">
        <v>41048336.470805198</v>
      </c>
      <c r="E12" s="67" t="s">
        <v>25</v>
      </c>
      <c r="F12" s="134"/>
    </row>
    <row r="13" spans="1:6">
      <c r="A13" s="26">
        <v>9</v>
      </c>
      <c r="B13" s="6" t="s">
        <v>140</v>
      </c>
      <c r="C13" s="91">
        <v>61570.533895</v>
      </c>
      <c r="D13" s="91">
        <v>61522.794299000001</v>
      </c>
      <c r="E13" s="67" t="s">
        <v>146</v>
      </c>
      <c r="F13" s="134"/>
    </row>
    <row r="14" spans="1:6">
      <c r="A14" s="26">
        <v>10</v>
      </c>
      <c r="B14" s="6" t="s">
        <v>141</v>
      </c>
      <c r="C14" s="91">
        <v>0</v>
      </c>
      <c r="D14" s="91">
        <v>0</v>
      </c>
      <c r="E14" s="67" t="s">
        <v>28</v>
      </c>
      <c r="F14" s="134"/>
    </row>
    <row r="15" spans="1:6">
      <c r="A15" s="26">
        <v>11</v>
      </c>
      <c r="B15" s="6" t="s">
        <v>104</v>
      </c>
      <c r="C15" s="91">
        <v>523437.19839799998</v>
      </c>
      <c r="D15" s="91">
        <v>523437.19839799998</v>
      </c>
      <c r="E15" s="67" t="s">
        <v>30</v>
      </c>
      <c r="F15" s="134"/>
    </row>
    <row r="16" spans="1:6">
      <c r="A16" s="26">
        <v>12</v>
      </c>
      <c r="B16" s="6" t="s">
        <v>142</v>
      </c>
      <c r="C16" s="91">
        <v>2071321.1316863303</v>
      </c>
      <c r="D16" s="91">
        <v>2071229.7306638702</v>
      </c>
      <c r="E16" s="67" t="s">
        <v>31</v>
      </c>
      <c r="F16" s="134"/>
    </row>
    <row r="17" spans="1:6">
      <c r="A17" s="26">
        <v>13</v>
      </c>
      <c r="B17" s="6" t="s">
        <v>143</v>
      </c>
      <c r="C17" s="91">
        <v>0</v>
      </c>
      <c r="D17" s="91">
        <v>0</v>
      </c>
      <c r="E17" s="67" t="s">
        <v>32</v>
      </c>
      <c r="F17" s="134"/>
    </row>
    <row r="18" spans="1:6">
      <c r="A18" s="26">
        <v>14</v>
      </c>
      <c r="B18" s="6" t="s">
        <v>105</v>
      </c>
      <c r="C18" s="91">
        <v>0</v>
      </c>
      <c r="D18" s="91">
        <v>0</v>
      </c>
      <c r="E18" s="67" t="s">
        <v>34</v>
      </c>
      <c r="F18" s="134"/>
    </row>
    <row r="19" spans="1:6">
      <c r="A19" s="26">
        <v>15</v>
      </c>
      <c r="B19" s="6" t="s">
        <v>144</v>
      </c>
      <c r="C19" s="91">
        <v>0</v>
      </c>
      <c r="D19" s="91">
        <v>0</v>
      </c>
      <c r="F19" s="134"/>
    </row>
    <row r="20" spans="1:6">
      <c r="A20" s="26">
        <v>16</v>
      </c>
      <c r="B20" s="6" t="s">
        <v>413</v>
      </c>
      <c r="C20" s="91">
        <v>0</v>
      </c>
      <c r="D20" s="91">
        <v>0</v>
      </c>
      <c r="E20" s="67" t="s">
        <v>36</v>
      </c>
      <c r="F20" s="134"/>
    </row>
    <row r="21" spans="1:6" s="10" customFormat="1">
      <c r="A21" s="26">
        <v>17</v>
      </c>
      <c r="B21" s="6" t="s">
        <v>107</v>
      </c>
      <c r="C21" s="91">
        <v>0</v>
      </c>
      <c r="D21" s="91">
        <v>0</v>
      </c>
      <c r="E21" s="67" t="s">
        <v>38</v>
      </c>
      <c r="F21" s="134"/>
    </row>
    <row r="22" spans="1:6" s="10" customFormat="1">
      <c r="A22" s="27">
        <v>18</v>
      </c>
      <c r="B22" s="56" t="s">
        <v>177</v>
      </c>
      <c r="C22" s="92">
        <v>760492919.07003915</v>
      </c>
      <c r="D22" s="92">
        <v>768889931.35842729</v>
      </c>
      <c r="E22" s="66" t="s">
        <v>40</v>
      </c>
      <c r="F22" s="134"/>
    </row>
    <row r="23" spans="1:6" s="10" customFormat="1">
      <c r="A23" s="27">
        <v>19</v>
      </c>
      <c r="B23" s="56" t="s">
        <v>308</v>
      </c>
      <c r="C23" s="92">
        <v>83755777.851488993</v>
      </c>
      <c r="D23" s="92">
        <v>83067189.777639657</v>
      </c>
      <c r="E23" s="66" t="s">
        <v>74</v>
      </c>
      <c r="F23" s="134"/>
    </row>
    <row r="24" spans="1:6" s="10" customFormat="1">
      <c r="A24" s="27">
        <v>20</v>
      </c>
      <c r="B24" s="56" t="s">
        <v>7</v>
      </c>
      <c r="C24" s="92">
        <v>844248696.92152822</v>
      </c>
      <c r="D24" s="92">
        <v>851957121.13606691</v>
      </c>
      <c r="E24" s="66" t="s">
        <v>75</v>
      </c>
      <c r="F24" s="134"/>
    </row>
    <row r="25" spans="1:6" s="10" customFormat="1">
      <c r="A25" s="27">
        <v>21</v>
      </c>
      <c r="B25" s="56" t="s">
        <v>179</v>
      </c>
      <c r="C25" s="92">
        <v>53092126.844741613</v>
      </c>
      <c r="D25" s="92">
        <v>53065009.691111676</v>
      </c>
      <c r="E25" s="66" t="s">
        <v>147</v>
      </c>
      <c r="F25" s="134"/>
    </row>
    <row r="26" spans="1:6">
      <c r="A26" s="27">
        <v>22</v>
      </c>
      <c r="B26" s="56" t="s">
        <v>414</v>
      </c>
      <c r="C26" s="92">
        <v>791156570.07678676</v>
      </c>
      <c r="D26" s="92">
        <v>798892111.44493473</v>
      </c>
      <c r="E26" s="66" t="s">
        <v>415</v>
      </c>
      <c r="F26" s="134"/>
    </row>
    <row r="29" spans="1:6">
      <c r="B29" s="56"/>
    </row>
  </sheetData>
  <mergeCells count="2">
    <mergeCell ref="A2:E2"/>
    <mergeCell ref="A3:E3"/>
  </mergeCell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54"/>
  <sheetViews>
    <sheetView showGridLines="0" workbookViewId="0">
      <selection activeCell="M26" sqref="M26"/>
    </sheetView>
  </sheetViews>
  <sheetFormatPr defaultRowHeight="15"/>
  <cols>
    <col min="1" max="1" width="3.140625" style="16" customWidth="1"/>
  </cols>
  <sheetData>
    <row r="9" spans="4:4">
      <c r="D9" t="s">
        <v>317</v>
      </c>
    </row>
    <row r="10" spans="4:4">
      <c r="D10" t="s">
        <v>318</v>
      </c>
    </row>
    <row r="50" spans="3:3">
      <c r="C50">
        <v>0</v>
      </c>
    </row>
    <row r="54" spans="3:3">
      <c r="C54">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F54"/>
  <sheetViews>
    <sheetView zoomScale="85" zoomScaleNormal="85" zoomScaleSheetLayoutView="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47.140625" bestFit="1" customWidth="1"/>
    <col min="3" max="4" width="17.85546875" style="25" customWidth="1"/>
    <col min="5" max="5" width="66.140625" bestFit="1" customWidth="1"/>
    <col min="6" max="6" width="41" bestFit="1" customWidth="1"/>
  </cols>
  <sheetData>
    <row r="1" spans="1:6">
      <c r="E1" s="71" t="s">
        <v>374</v>
      </c>
    </row>
    <row r="2" spans="1:6" ht="23.25" thickBot="1">
      <c r="A2" s="183" t="s">
        <v>176</v>
      </c>
      <c r="B2" s="184"/>
      <c r="C2" s="184"/>
      <c r="D2" s="184"/>
      <c r="E2" s="184"/>
    </row>
    <row r="3" spans="1:6" ht="23.25" thickBot="1">
      <c r="A3" s="180" t="s">
        <v>333</v>
      </c>
      <c r="B3" s="181"/>
      <c r="C3" s="181"/>
      <c r="D3" s="181"/>
      <c r="E3" s="181"/>
    </row>
    <row r="4" spans="1:6" s="47" customFormat="1" ht="32.25" thickBot="1">
      <c r="A4" s="35" t="s">
        <v>1</v>
      </c>
      <c r="B4" s="35" t="s">
        <v>17</v>
      </c>
      <c r="C4" s="41" t="s">
        <v>338</v>
      </c>
      <c r="D4" s="41" t="s">
        <v>552</v>
      </c>
      <c r="E4" s="35" t="s">
        <v>11</v>
      </c>
    </row>
    <row r="5" spans="1:6" ht="15" customHeight="1">
      <c r="A5" s="26">
        <v>1</v>
      </c>
      <c r="B5" s="6" t="s">
        <v>196</v>
      </c>
      <c r="C5" s="91">
        <v>15305919.724650001</v>
      </c>
      <c r="D5" s="91">
        <v>27031367.423190001</v>
      </c>
      <c r="E5" s="141" t="s">
        <v>225</v>
      </c>
      <c r="F5" s="134"/>
    </row>
    <row r="6" spans="1:6" ht="15" customHeight="1">
      <c r="A6" s="26">
        <v>2</v>
      </c>
      <c r="B6" s="6" t="s">
        <v>197</v>
      </c>
      <c r="C6" s="91">
        <v>-814224.0209</v>
      </c>
      <c r="D6" s="91">
        <v>-1331129.5824199999</v>
      </c>
      <c r="E6" s="141" t="s">
        <v>226</v>
      </c>
      <c r="F6" s="134"/>
    </row>
    <row r="7" spans="1:6" ht="15" customHeight="1">
      <c r="A7" s="26">
        <v>3</v>
      </c>
      <c r="B7" s="6" t="s">
        <v>198</v>
      </c>
      <c r="C7" s="91">
        <v>-1794356.2545199995</v>
      </c>
      <c r="D7" s="91">
        <v>-1598197.7236699995</v>
      </c>
      <c r="E7" s="141" t="s">
        <v>228</v>
      </c>
      <c r="F7" s="134"/>
    </row>
    <row r="8" spans="1:6" s="10" customFormat="1" ht="15" customHeight="1">
      <c r="A8" s="27">
        <v>4</v>
      </c>
      <c r="B8" s="56" t="s">
        <v>199</v>
      </c>
      <c r="C8" s="92">
        <v>12697339.448970001</v>
      </c>
      <c r="D8" s="92">
        <v>24102040.116860002</v>
      </c>
      <c r="E8" s="142" t="s">
        <v>229</v>
      </c>
      <c r="F8" s="134"/>
    </row>
    <row r="9" spans="1:6" ht="15" customHeight="1">
      <c r="A9" s="26">
        <v>5</v>
      </c>
      <c r="B9" s="6" t="s">
        <v>200</v>
      </c>
      <c r="C9" s="91">
        <v>3695919.9632899994</v>
      </c>
      <c r="D9" s="91">
        <v>8023851.0946100019</v>
      </c>
      <c r="E9" s="141" t="s">
        <v>227</v>
      </c>
      <c r="F9" s="134"/>
    </row>
    <row r="10" spans="1:6" ht="15" customHeight="1">
      <c r="A10" s="26">
        <v>6</v>
      </c>
      <c r="B10" s="6" t="s">
        <v>201</v>
      </c>
      <c r="C10" s="91">
        <v>38474.974090000003</v>
      </c>
      <c r="D10" s="91">
        <v>101207.77209999997</v>
      </c>
      <c r="E10" s="141" t="s">
        <v>250</v>
      </c>
      <c r="F10" s="134"/>
    </row>
    <row r="11" spans="1:6" ht="15" customHeight="1">
      <c r="A11" s="26">
        <v>7</v>
      </c>
      <c r="B11" s="6" t="s">
        <v>202</v>
      </c>
      <c r="C11" s="93">
        <v>294105.3188500001</v>
      </c>
      <c r="D11" s="93">
        <v>522065.97712000005</v>
      </c>
      <c r="E11" s="141" t="s">
        <v>231</v>
      </c>
      <c r="F11" s="134"/>
    </row>
    <row r="12" spans="1:6" s="10" customFormat="1" ht="15" customHeight="1">
      <c r="A12" s="27">
        <v>8</v>
      </c>
      <c r="B12" s="56" t="s">
        <v>203</v>
      </c>
      <c r="C12" s="92">
        <v>16725839.705639997</v>
      </c>
      <c r="D12" s="92">
        <v>32749164.961180009</v>
      </c>
      <c r="E12" s="142" t="s">
        <v>230</v>
      </c>
      <c r="F12" s="134"/>
    </row>
    <row r="13" spans="1:6" ht="15" customHeight="1">
      <c r="A13" s="26">
        <v>9</v>
      </c>
      <c r="B13" s="6" t="s">
        <v>204</v>
      </c>
      <c r="C13" s="91">
        <v>6718087.2441000016</v>
      </c>
      <c r="D13" s="91">
        <v>13064284.175810004</v>
      </c>
      <c r="E13" s="141" t="s">
        <v>238</v>
      </c>
      <c r="F13" s="134"/>
    </row>
    <row r="14" spans="1:6" ht="15" customHeight="1">
      <c r="A14" s="26">
        <v>10</v>
      </c>
      <c r="B14" s="6" t="s">
        <v>351</v>
      </c>
      <c r="C14" s="91">
        <v>6453948.2318999991</v>
      </c>
      <c r="D14" s="91">
        <v>12310862.785950001</v>
      </c>
      <c r="E14" s="141" t="s">
        <v>376</v>
      </c>
      <c r="F14" s="134"/>
    </row>
    <row r="15" spans="1:6" ht="15" customHeight="1">
      <c r="A15" s="26">
        <v>11</v>
      </c>
      <c r="B15" s="6" t="s">
        <v>205</v>
      </c>
      <c r="C15" s="91">
        <v>-391177.89364000002</v>
      </c>
      <c r="D15" s="91">
        <v>-836837.15931000002</v>
      </c>
      <c r="E15" s="141" t="s">
        <v>240</v>
      </c>
      <c r="F15" s="134"/>
    </row>
    <row r="16" spans="1:6" ht="15" customHeight="1">
      <c r="A16" s="26">
        <v>12</v>
      </c>
      <c r="B16" s="6" t="s">
        <v>206</v>
      </c>
      <c r="C16" s="91">
        <v>653522.48426000006</v>
      </c>
      <c r="D16" s="91">
        <v>849821.55411999975</v>
      </c>
      <c r="E16" s="141" t="s">
        <v>239</v>
      </c>
      <c r="F16" s="134"/>
    </row>
    <row r="17" spans="1:6" ht="15" customHeight="1">
      <c r="A17" s="26">
        <v>13</v>
      </c>
      <c r="B17" s="6" t="s">
        <v>207</v>
      </c>
      <c r="C17" s="91">
        <v>5562.7948099999903</v>
      </c>
      <c r="D17" s="91">
        <v>89732.705599999987</v>
      </c>
      <c r="E17" s="141" t="s">
        <v>377</v>
      </c>
      <c r="F17" s="134"/>
    </row>
    <row r="18" spans="1:6" ht="30">
      <c r="A18" s="77">
        <v>14</v>
      </c>
      <c r="B18" s="61" t="s">
        <v>356</v>
      </c>
      <c r="C18" s="91">
        <v>2681.0797099999986</v>
      </c>
      <c r="D18" s="91">
        <v>4030.1555499999999</v>
      </c>
      <c r="E18" s="143" t="s">
        <v>378</v>
      </c>
      <c r="F18" s="134"/>
    </row>
    <row r="19" spans="1:6" s="10" customFormat="1" ht="15" customHeight="1">
      <c r="A19" s="27">
        <v>15</v>
      </c>
      <c r="B19" s="56" t="s">
        <v>208</v>
      </c>
      <c r="C19" s="92">
        <v>13442623.941260003</v>
      </c>
      <c r="D19" s="92">
        <v>25481894.21779</v>
      </c>
      <c r="E19" s="142" t="s">
        <v>241</v>
      </c>
      <c r="F19" s="134"/>
    </row>
    <row r="20" spans="1:6" ht="15" customHeight="1">
      <c r="A20" s="26">
        <v>16</v>
      </c>
      <c r="B20" s="6" t="s">
        <v>209</v>
      </c>
      <c r="C20" s="91">
        <v>604206.44934999978</v>
      </c>
      <c r="D20" s="91">
        <v>1103365.1953199999</v>
      </c>
      <c r="E20" s="141" t="s">
        <v>242</v>
      </c>
      <c r="F20" s="134"/>
    </row>
    <row r="21" spans="1:6" ht="15" customHeight="1">
      <c r="A21" s="26">
        <v>17</v>
      </c>
      <c r="B21" s="6" t="s">
        <v>210</v>
      </c>
      <c r="C21" s="91">
        <v>281649.2569199999</v>
      </c>
      <c r="D21" s="91">
        <v>523289.69772999996</v>
      </c>
      <c r="E21" s="141" t="s">
        <v>243</v>
      </c>
      <c r="F21" s="134"/>
    </row>
    <row r="22" spans="1:6" ht="15" customHeight="1">
      <c r="A22" s="26">
        <v>18</v>
      </c>
      <c r="B22" s="6" t="s">
        <v>211</v>
      </c>
      <c r="C22" s="91">
        <v>320064.32263999991</v>
      </c>
      <c r="D22" s="91">
        <v>662308.17656000005</v>
      </c>
      <c r="E22" s="141" t="s">
        <v>244</v>
      </c>
      <c r="F22" s="134"/>
    </row>
    <row r="23" spans="1:6" ht="15" customHeight="1">
      <c r="A23" s="26">
        <v>19</v>
      </c>
      <c r="B23" s="6" t="s">
        <v>212</v>
      </c>
      <c r="C23" s="91">
        <v>382733.91273000004</v>
      </c>
      <c r="D23" s="91">
        <v>774947.49735000008</v>
      </c>
      <c r="E23" s="141" t="s">
        <v>245</v>
      </c>
      <c r="F23" s="134"/>
    </row>
    <row r="24" spans="1:6" s="10" customFormat="1" ht="15" customHeight="1">
      <c r="A24" s="27">
        <v>20</v>
      </c>
      <c r="B24" s="56" t="s">
        <v>213</v>
      </c>
      <c r="C24" s="92">
        <v>1588653.9420000005</v>
      </c>
      <c r="D24" s="92">
        <v>3063910.5673600012</v>
      </c>
      <c r="E24" s="142" t="s">
        <v>246</v>
      </c>
      <c r="F24" s="134"/>
    </row>
    <row r="25" spans="1:6" s="10" customFormat="1" ht="15" customHeight="1">
      <c r="A25" s="27">
        <v>21</v>
      </c>
      <c r="B25" s="56" t="s">
        <v>214</v>
      </c>
      <c r="C25" s="92">
        <v>15031277.883489996</v>
      </c>
      <c r="D25" s="92">
        <v>28545804.785369992</v>
      </c>
      <c r="E25" s="142" t="s">
        <v>383</v>
      </c>
      <c r="F25" s="134"/>
    </row>
    <row r="26" spans="1:6" ht="15" customHeight="1">
      <c r="A26" s="26">
        <v>22</v>
      </c>
      <c r="B26" s="6" t="s">
        <v>215</v>
      </c>
      <c r="C26" s="91">
        <v>134674.04061999996</v>
      </c>
      <c r="D26" s="91">
        <v>272026.74885999988</v>
      </c>
      <c r="E26" s="141" t="s">
        <v>237</v>
      </c>
      <c r="F26" s="134"/>
    </row>
    <row r="27" spans="1:6" ht="15" customHeight="1">
      <c r="A27" s="26">
        <v>23</v>
      </c>
      <c r="B27" s="6" t="s">
        <v>216</v>
      </c>
      <c r="C27" s="91">
        <v>719602.30830000003</v>
      </c>
      <c r="D27" s="91">
        <v>1415644.2645300005</v>
      </c>
      <c r="E27" s="141" t="s">
        <v>248</v>
      </c>
      <c r="F27" s="134"/>
    </row>
    <row r="28" spans="1:6" ht="15" customHeight="1">
      <c r="A28" s="26">
        <v>24</v>
      </c>
      <c r="B28" s="6" t="s">
        <v>217</v>
      </c>
      <c r="C28" s="91">
        <v>16191.52879</v>
      </c>
      <c r="D28" s="91">
        <v>32163.980749999999</v>
      </c>
      <c r="E28" s="141" t="s">
        <v>247</v>
      </c>
      <c r="F28" s="134"/>
    </row>
    <row r="29" spans="1:6" ht="15" customHeight="1">
      <c r="A29" s="26">
        <v>25</v>
      </c>
      <c r="B29" s="6" t="s">
        <v>218</v>
      </c>
      <c r="C29" s="91">
        <v>671877.42235000012</v>
      </c>
      <c r="D29" s="91">
        <v>1306031.2418700005</v>
      </c>
      <c r="E29" s="141" t="s">
        <v>249</v>
      </c>
      <c r="F29" s="134"/>
    </row>
    <row r="30" spans="1:6" ht="15" customHeight="1">
      <c r="A30" s="26">
        <v>26</v>
      </c>
      <c r="B30" s="6" t="s">
        <v>352</v>
      </c>
      <c r="C30" s="91">
        <v>16788.67469</v>
      </c>
      <c r="D30" s="91">
        <v>33451.987090000002</v>
      </c>
      <c r="E30" s="141" t="s">
        <v>379</v>
      </c>
      <c r="F30" s="134"/>
    </row>
    <row r="31" spans="1:6" ht="15" customHeight="1">
      <c r="A31" s="26">
        <v>27</v>
      </c>
      <c r="B31" s="6" t="s">
        <v>357</v>
      </c>
      <c r="C31" s="91">
        <v>33520.839659999998</v>
      </c>
      <c r="D31" s="91">
        <v>61524.210390000007</v>
      </c>
      <c r="E31" s="141" t="s">
        <v>380</v>
      </c>
      <c r="F31" s="134"/>
    </row>
    <row r="32" spans="1:6" ht="15" customHeight="1">
      <c r="A32" s="26">
        <v>28</v>
      </c>
      <c r="B32" s="6" t="s">
        <v>353</v>
      </c>
      <c r="C32" s="91">
        <v>389.72097000001929</v>
      </c>
      <c r="D32" s="91">
        <v>56381.643599999996</v>
      </c>
      <c r="E32" s="141" t="s">
        <v>381</v>
      </c>
      <c r="F32" s="134"/>
    </row>
    <row r="33" spans="1:6" ht="15" customHeight="1">
      <c r="A33" s="27">
        <v>29</v>
      </c>
      <c r="B33" s="56" t="s">
        <v>311</v>
      </c>
      <c r="C33" s="92">
        <v>1593044.5359099999</v>
      </c>
      <c r="D33" s="92">
        <v>3177224.0776899992</v>
      </c>
      <c r="E33" s="142" t="s">
        <v>382</v>
      </c>
      <c r="F33" s="134"/>
    </row>
    <row r="34" spans="1:6" s="10" customFormat="1" ht="15" customHeight="1">
      <c r="A34" s="27">
        <v>30</v>
      </c>
      <c r="B34" s="56" t="s">
        <v>220</v>
      </c>
      <c r="C34" s="92">
        <v>16624322.419609999</v>
      </c>
      <c r="D34" s="92">
        <v>31723028.863220014</v>
      </c>
      <c r="E34" s="142" t="s">
        <v>236</v>
      </c>
      <c r="F34" s="134"/>
    </row>
    <row r="35" spans="1:6" s="10" customFormat="1" ht="15" customHeight="1">
      <c r="A35" s="26">
        <v>31</v>
      </c>
      <c r="B35" s="6" t="s">
        <v>354</v>
      </c>
      <c r="C35" s="91">
        <v>-641989.08045000001</v>
      </c>
      <c r="D35" s="91">
        <v>-348454.10553</v>
      </c>
      <c r="E35" s="141" t="s">
        <v>384</v>
      </c>
      <c r="F35" s="134"/>
    </row>
    <row r="36" spans="1:6" ht="15" customHeight="1">
      <c r="A36" s="26">
        <v>32</v>
      </c>
      <c r="B36" s="6" t="s">
        <v>221</v>
      </c>
      <c r="C36" s="91">
        <v>743506.36644000036</v>
      </c>
      <c r="D36" s="91">
        <v>1374590.2033700002</v>
      </c>
      <c r="E36" s="141" t="s">
        <v>235</v>
      </c>
      <c r="F36" s="134"/>
    </row>
    <row r="37" spans="1:6" ht="15" customHeight="1">
      <c r="A37" s="26">
        <v>33</v>
      </c>
      <c r="B37" s="6" t="s">
        <v>222</v>
      </c>
      <c r="C37" s="91">
        <v>-101962.29479</v>
      </c>
      <c r="D37" s="91">
        <v>-149272.34624000001</v>
      </c>
      <c r="E37" s="141" t="s">
        <v>234</v>
      </c>
      <c r="F37" s="134"/>
    </row>
    <row r="38" spans="1:6" ht="15" customHeight="1">
      <c r="A38" s="26">
        <v>34</v>
      </c>
      <c r="B38" s="6" t="s">
        <v>223</v>
      </c>
      <c r="C38" s="91">
        <v>641544.07163000025</v>
      </c>
      <c r="D38" s="91">
        <v>1225317.8571000001</v>
      </c>
      <c r="E38" s="141" t="s">
        <v>233</v>
      </c>
      <c r="F38" s="134"/>
    </row>
    <row r="39" spans="1:6" ht="15" customHeight="1">
      <c r="A39" s="26">
        <v>35</v>
      </c>
      <c r="B39" s="6" t="s">
        <v>555</v>
      </c>
      <c r="C39" s="91">
        <v>-366111.2254</v>
      </c>
      <c r="D39" s="91">
        <v>-479749.02726</v>
      </c>
      <c r="E39" s="141" t="s">
        <v>232</v>
      </c>
      <c r="F39" s="134"/>
    </row>
    <row r="40" spans="1:6" s="10" customFormat="1" ht="15" customHeight="1">
      <c r="A40" s="26">
        <v>36</v>
      </c>
      <c r="B40" s="56" t="s">
        <v>224</v>
      </c>
      <c r="C40" s="92">
        <v>275432.84626000002</v>
      </c>
      <c r="D40" s="92">
        <v>745568.82984999986</v>
      </c>
      <c r="E40" s="142" t="s">
        <v>283</v>
      </c>
      <c r="F40" s="134"/>
    </row>
    <row r="41" spans="1:6">
      <c r="C41" s="140"/>
      <c r="D41" s="140"/>
    </row>
    <row r="42" spans="1:6">
      <c r="B42" s="62" t="s">
        <v>355</v>
      </c>
    </row>
    <row r="43" spans="1:6" ht="15.75">
      <c r="B43" s="76" t="s">
        <v>391</v>
      </c>
    </row>
    <row r="50" spans="3:3">
      <c r="C50" s="25">
        <v>0</v>
      </c>
    </row>
    <row r="54" spans="3:3">
      <c r="C54" s="25">
        <v>0</v>
      </c>
    </row>
  </sheetData>
  <mergeCells count="2">
    <mergeCell ref="A2:E2"/>
    <mergeCell ref="A3:E3"/>
  </mergeCells>
  <printOptions horizontalCentered="1" verticalCentered="1"/>
  <pageMargins left="0.25" right="0.25" top="0.75" bottom="0.75" header="0.3" footer="0.3"/>
  <pageSetup scale="9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G46"/>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7.28515625" style="30" customWidth="1"/>
    <col min="3" max="4" width="18.140625" customWidth="1"/>
    <col min="5" max="5" width="53.140625" style="30" customWidth="1"/>
    <col min="6" max="6" width="14.28515625" bestFit="1" customWidth="1"/>
    <col min="7" max="7" width="10.5703125" bestFit="1" customWidth="1"/>
  </cols>
  <sheetData>
    <row r="1" spans="1:7">
      <c r="E1" s="71" t="s">
        <v>374</v>
      </c>
    </row>
    <row r="2" spans="1:7" ht="23.25" thickBot="1">
      <c r="A2" s="183" t="s">
        <v>176</v>
      </c>
      <c r="B2" s="184"/>
      <c r="C2" s="184"/>
      <c r="D2" s="184"/>
      <c r="E2" s="184"/>
    </row>
    <row r="3" spans="1:7" ht="23.25" thickBot="1">
      <c r="A3" s="180" t="s">
        <v>337</v>
      </c>
      <c r="B3" s="181"/>
      <c r="C3" s="181"/>
      <c r="D3" s="181"/>
      <c r="E3" s="181"/>
    </row>
    <row r="4" spans="1:7" s="47" customFormat="1" ht="32.25" thickBot="1">
      <c r="A4" s="35" t="s">
        <v>1</v>
      </c>
      <c r="B4" s="49" t="s">
        <v>17</v>
      </c>
      <c r="C4" s="41" t="s">
        <v>338</v>
      </c>
      <c r="D4" s="41" t="s">
        <v>553</v>
      </c>
      <c r="E4" s="49" t="s">
        <v>11</v>
      </c>
    </row>
    <row r="5" spans="1:7" ht="15" customHeight="1">
      <c r="A5" s="26">
        <v>1</v>
      </c>
      <c r="B5" s="36" t="s">
        <v>251</v>
      </c>
      <c r="C5" s="93">
        <v>12639199.127219997</v>
      </c>
      <c r="D5" s="93">
        <v>20776271.772389993</v>
      </c>
      <c r="E5" s="74" t="s">
        <v>270</v>
      </c>
      <c r="F5" s="134"/>
    </row>
    <row r="6" spans="1:7" ht="15" customHeight="1">
      <c r="A6" s="26">
        <v>2</v>
      </c>
      <c r="B6" s="36" t="s">
        <v>252</v>
      </c>
      <c r="C6" s="93">
        <v>1417474.80959</v>
      </c>
      <c r="D6" s="93">
        <v>1745668.2575999999</v>
      </c>
      <c r="E6" s="74" t="s">
        <v>385</v>
      </c>
      <c r="F6" s="134"/>
    </row>
    <row r="7" spans="1:7" ht="15" customHeight="1">
      <c r="A7" s="27">
        <v>3</v>
      </c>
      <c r="B7" s="54" t="s">
        <v>358</v>
      </c>
      <c r="C7" s="94">
        <v>14056673.93709</v>
      </c>
      <c r="D7" s="94">
        <v>22521940.030230004</v>
      </c>
      <c r="E7" s="75" t="s">
        <v>386</v>
      </c>
      <c r="F7" s="134"/>
    </row>
    <row r="8" spans="1:7" ht="15" customHeight="1">
      <c r="A8" s="26">
        <v>4</v>
      </c>
      <c r="B8" s="36" t="s">
        <v>253</v>
      </c>
      <c r="C8" s="93">
        <v>-1104592.96019</v>
      </c>
      <c r="D8" s="93">
        <v>-2092486.52373</v>
      </c>
      <c r="E8" s="74" t="s">
        <v>387</v>
      </c>
      <c r="F8" s="134"/>
    </row>
    <row r="9" spans="1:7" s="10" customFormat="1" ht="15" customHeight="1">
      <c r="A9" s="27">
        <v>5</v>
      </c>
      <c r="B9" s="54" t="s">
        <v>254</v>
      </c>
      <c r="C9" s="94">
        <v>12952080.976599997</v>
      </c>
      <c r="D9" s="94">
        <v>20429453.506220005</v>
      </c>
      <c r="E9" s="75" t="s">
        <v>271</v>
      </c>
      <c r="F9" s="134"/>
    </row>
    <row r="10" spans="1:7" ht="15" customHeight="1">
      <c r="A10" s="26">
        <v>6</v>
      </c>
      <c r="B10" s="36" t="s">
        <v>255</v>
      </c>
      <c r="C10" s="93">
        <v>-6951791.3079399997</v>
      </c>
      <c r="D10" s="93">
        <v>-10604392.641369998</v>
      </c>
      <c r="E10" s="74" t="s">
        <v>272</v>
      </c>
      <c r="F10" s="134"/>
    </row>
    <row r="11" spans="1:7" ht="15" customHeight="1">
      <c r="A11" s="26">
        <v>7</v>
      </c>
      <c r="B11" s="36" t="s">
        <v>256</v>
      </c>
      <c r="C11" s="93">
        <v>625243.91042999993</v>
      </c>
      <c r="D11" s="93">
        <v>1112835.4804100001</v>
      </c>
      <c r="E11" s="74" t="s">
        <v>273</v>
      </c>
      <c r="F11" s="134"/>
    </row>
    <row r="12" spans="1:7" s="59" customFormat="1" ht="15" customHeight="1">
      <c r="A12" s="27">
        <v>8</v>
      </c>
      <c r="B12" s="54" t="s">
        <v>257</v>
      </c>
      <c r="C12" s="94">
        <v>6326547.3971699998</v>
      </c>
      <c r="D12" s="94">
        <v>9491557.1607199982</v>
      </c>
      <c r="E12" s="75" t="s">
        <v>274</v>
      </c>
      <c r="F12" s="134"/>
      <c r="G12" s="138"/>
    </row>
    <row r="13" spans="1:7" ht="15" customHeight="1">
      <c r="A13" s="26">
        <v>9</v>
      </c>
      <c r="B13" s="36" t="s">
        <v>258</v>
      </c>
      <c r="C13" s="93">
        <v>6625533.5790899973</v>
      </c>
      <c r="D13" s="93">
        <v>10937896.345210005</v>
      </c>
      <c r="E13" s="74" t="s">
        <v>275</v>
      </c>
      <c r="F13" s="134"/>
    </row>
    <row r="14" spans="1:7" ht="15" customHeight="1">
      <c r="A14" s="26">
        <v>10</v>
      </c>
      <c r="B14" s="36" t="s">
        <v>259</v>
      </c>
      <c r="C14" s="93">
        <v>52666.010130000002</v>
      </c>
      <c r="D14" s="93">
        <v>-327457.61608000007</v>
      </c>
      <c r="E14" s="74" t="s">
        <v>276</v>
      </c>
      <c r="F14" s="134"/>
    </row>
    <row r="15" spans="1:7" ht="15" customHeight="1">
      <c r="A15" s="26">
        <v>11</v>
      </c>
      <c r="B15" s="36" t="s">
        <v>260</v>
      </c>
      <c r="C15" s="93">
        <v>-1967318.3262899995</v>
      </c>
      <c r="D15" s="93">
        <v>-1267025.5669399998</v>
      </c>
      <c r="E15" s="74" t="s">
        <v>277</v>
      </c>
      <c r="F15" s="134"/>
    </row>
    <row r="16" spans="1:7" ht="15" customHeight="1">
      <c r="A16" s="26">
        <v>12</v>
      </c>
      <c r="B16" s="36" t="s">
        <v>359</v>
      </c>
      <c r="C16" s="93">
        <f>0.0186631200000001*1000</f>
        <v>18.663120000000099</v>
      </c>
      <c r="D16" s="93">
        <v>-718.71371999999997</v>
      </c>
      <c r="E16" s="74" t="s">
        <v>388</v>
      </c>
      <c r="F16" s="134"/>
    </row>
    <row r="17" spans="1:7" ht="15" customHeight="1">
      <c r="A17" s="26">
        <v>13</v>
      </c>
      <c r="B17" s="61" t="s">
        <v>261</v>
      </c>
      <c r="C17" s="93">
        <v>-1914633.6530799998</v>
      </c>
      <c r="D17" s="93">
        <v>-1595201.8967999998</v>
      </c>
      <c r="E17" s="74" t="s">
        <v>278</v>
      </c>
      <c r="F17" s="134"/>
    </row>
    <row r="18" spans="1:7" ht="15" customHeight="1">
      <c r="A18" s="27">
        <v>14</v>
      </c>
      <c r="B18" s="54" t="s">
        <v>199</v>
      </c>
      <c r="C18" s="94">
        <v>4710899.9258099999</v>
      </c>
      <c r="D18" s="94">
        <v>9342694.448210001</v>
      </c>
      <c r="E18" s="74" t="s">
        <v>229</v>
      </c>
      <c r="F18" s="134"/>
      <c r="G18" s="138"/>
    </row>
    <row r="19" spans="1:7" ht="15" customHeight="1">
      <c r="A19" s="26">
        <v>15</v>
      </c>
      <c r="B19" s="36" t="s">
        <v>262</v>
      </c>
      <c r="C19" s="93">
        <v>-3201.2997499999992</v>
      </c>
      <c r="D19" s="93">
        <v>817.52956999999981</v>
      </c>
      <c r="E19" s="74" t="s">
        <v>279</v>
      </c>
      <c r="F19" s="134"/>
    </row>
    <row r="20" spans="1:7" s="10" customFormat="1" ht="15" customHeight="1">
      <c r="A20" s="27">
        <v>16</v>
      </c>
      <c r="B20" s="54" t="s">
        <v>263</v>
      </c>
      <c r="C20" s="94">
        <v>4707698.6261100005</v>
      </c>
      <c r="D20" s="94">
        <v>9343511.9778499994</v>
      </c>
      <c r="E20" s="75" t="s">
        <v>280</v>
      </c>
      <c r="F20" s="134"/>
    </row>
    <row r="21" spans="1:7" ht="15" customHeight="1">
      <c r="A21" s="26">
        <v>17</v>
      </c>
      <c r="B21" s="36" t="s">
        <v>264</v>
      </c>
      <c r="C21" s="93">
        <v>3521483.3004599982</v>
      </c>
      <c r="D21" s="93">
        <v>7246182.4042399982</v>
      </c>
      <c r="E21" s="74" t="s">
        <v>150</v>
      </c>
      <c r="F21" s="134"/>
    </row>
    <row r="22" spans="1:7" ht="15" customHeight="1">
      <c r="A22" s="26">
        <v>18</v>
      </c>
      <c r="B22" s="36" t="s">
        <v>205</v>
      </c>
      <c r="C22" s="93">
        <v>-756871.45903999999</v>
      </c>
      <c r="D22" s="93">
        <v>-1651119.8878299999</v>
      </c>
      <c r="E22" s="74" t="s">
        <v>281</v>
      </c>
      <c r="F22" s="134"/>
    </row>
    <row r="23" spans="1:7" ht="15" customHeight="1">
      <c r="A23" s="26">
        <v>19</v>
      </c>
      <c r="B23" s="36" t="s">
        <v>207</v>
      </c>
      <c r="C23" s="93">
        <v>123189.77159</v>
      </c>
      <c r="D23" s="93">
        <v>295983.20188000001</v>
      </c>
      <c r="E23" s="74" t="s">
        <v>282</v>
      </c>
      <c r="F23" s="134"/>
    </row>
    <row r="24" spans="1:7" ht="15" customHeight="1">
      <c r="A24" s="26">
        <v>20</v>
      </c>
      <c r="B24" s="36" t="s">
        <v>265</v>
      </c>
      <c r="C24" s="93">
        <v>2887801.6129400008</v>
      </c>
      <c r="D24" s="93">
        <v>5891045.7181200003</v>
      </c>
      <c r="E24" s="74" t="s">
        <v>291</v>
      </c>
      <c r="F24" s="134"/>
    </row>
    <row r="25" spans="1:7" ht="15" customHeight="1">
      <c r="A25" s="26">
        <v>21</v>
      </c>
      <c r="B25" s="36" t="s">
        <v>266</v>
      </c>
      <c r="C25" s="93">
        <v>59545.201020000015</v>
      </c>
      <c r="D25" s="93">
        <v>136543.12787000003</v>
      </c>
      <c r="E25" s="74" t="s">
        <v>292</v>
      </c>
      <c r="F25" s="134"/>
    </row>
    <row r="26" spans="1:7" s="10" customFormat="1" ht="15" customHeight="1">
      <c r="A26" s="27">
        <v>22</v>
      </c>
      <c r="B26" s="54" t="s">
        <v>309</v>
      </c>
      <c r="C26" s="94">
        <v>2947346.81403</v>
      </c>
      <c r="D26" s="94">
        <v>6027588.8461300004</v>
      </c>
      <c r="E26" s="75" t="s">
        <v>289</v>
      </c>
      <c r="F26" s="134"/>
      <c r="G26" s="138"/>
    </row>
    <row r="27" spans="1:7" ht="15" customHeight="1">
      <c r="A27" s="27">
        <v>23</v>
      </c>
      <c r="B27" s="54" t="s">
        <v>310</v>
      </c>
      <c r="C27" s="94">
        <v>1760351.8118100001</v>
      </c>
      <c r="D27" s="94">
        <v>3315923.1314300001</v>
      </c>
      <c r="E27" s="75" t="s">
        <v>290</v>
      </c>
      <c r="F27" s="134"/>
      <c r="G27" s="138"/>
    </row>
    <row r="28" spans="1:7" ht="15" customHeight="1">
      <c r="A28" s="26">
        <v>24</v>
      </c>
      <c r="B28" s="36" t="s">
        <v>200</v>
      </c>
      <c r="C28" s="93">
        <v>657301.97693999996</v>
      </c>
      <c r="D28" s="93">
        <v>1216271.55525</v>
      </c>
      <c r="E28" s="74" t="s">
        <v>227</v>
      </c>
      <c r="F28" s="134"/>
    </row>
    <row r="29" spans="1:7" ht="15" customHeight="1">
      <c r="A29" s="26">
        <v>25</v>
      </c>
      <c r="B29" s="36" t="s">
        <v>215</v>
      </c>
      <c r="C29" s="95">
        <v>283275.65707000007</v>
      </c>
      <c r="D29" s="95">
        <v>549755.33311000024</v>
      </c>
      <c r="E29" s="74" t="s">
        <v>237</v>
      </c>
      <c r="F29" s="134"/>
    </row>
    <row r="30" spans="1:7" ht="15" customHeight="1">
      <c r="A30" s="26">
        <v>26</v>
      </c>
      <c r="B30" s="36" t="s">
        <v>267</v>
      </c>
      <c r="C30" s="93">
        <v>644149.38745000004</v>
      </c>
      <c r="D30" s="93">
        <v>1264499.94869</v>
      </c>
      <c r="E30" s="74" t="s">
        <v>248</v>
      </c>
      <c r="F30" s="134"/>
    </row>
    <row r="31" spans="1:7" ht="15" customHeight="1">
      <c r="A31" s="26">
        <v>27</v>
      </c>
      <c r="B31" s="36" t="s">
        <v>217</v>
      </c>
      <c r="C31" s="93">
        <v>20267.422400000003</v>
      </c>
      <c r="D31" s="93">
        <v>44318.336429999996</v>
      </c>
      <c r="E31" s="74" t="s">
        <v>247</v>
      </c>
      <c r="F31" s="134"/>
    </row>
    <row r="32" spans="1:7" ht="15" customHeight="1">
      <c r="A32" s="26">
        <v>28</v>
      </c>
      <c r="B32" s="36" t="s">
        <v>268</v>
      </c>
      <c r="C32" s="93">
        <v>425175.91753999994</v>
      </c>
      <c r="D32" s="93">
        <v>892754.83461000037</v>
      </c>
      <c r="E32" s="74" t="s">
        <v>249</v>
      </c>
      <c r="F32" s="134"/>
    </row>
    <row r="33" spans="1:7" ht="15" customHeight="1">
      <c r="A33" s="26">
        <v>29</v>
      </c>
      <c r="B33" s="36" t="s">
        <v>360</v>
      </c>
      <c r="C33" s="93">
        <v>0</v>
      </c>
      <c r="D33" s="93">
        <v>0</v>
      </c>
      <c r="E33" s="74" t="s">
        <v>390</v>
      </c>
      <c r="F33" s="134"/>
    </row>
    <row r="34" spans="1:7" ht="15" customHeight="1">
      <c r="A34" s="26">
        <v>30</v>
      </c>
      <c r="B34" s="36" t="s">
        <v>361</v>
      </c>
      <c r="C34" s="93">
        <v>0</v>
      </c>
      <c r="D34" s="93">
        <v>0</v>
      </c>
      <c r="E34" s="74" t="s">
        <v>389</v>
      </c>
      <c r="F34" s="134"/>
    </row>
    <row r="35" spans="1:7" s="10" customFormat="1" ht="15" customHeight="1">
      <c r="A35" s="27">
        <v>31</v>
      </c>
      <c r="B35" s="54" t="s">
        <v>311</v>
      </c>
      <c r="C35" s="94">
        <v>1372868.3852400002</v>
      </c>
      <c r="D35" s="94">
        <v>2751328.45365</v>
      </c>
      <c r="E35" s="75" t="s">
        <v>288</v>
      </c>
      <c r="F35" s="134"/>
      <c r="G35" s="138"/>
    </row>
    <row r="36" spans="1:7" ht="15" customHeight="1">
      <c r="A36" s="26">
        <v>32</v>
      </c>
      <c r="B36" s="36" t="s">
        <v>312</v>
      </c>
      <c r="C36" s="93">
        <v>1044785.4035399999</v>
      </c>
      <c r="D36" s="93">
        <v>1780866.23312</v>
      </c>
      <c r="E36" s="74" t="s">
        <v>287</v>
      </c>
      <c r="F36" s="134"/>
    </row>
    <row r="37" spans="1:7" ht="15" customHeight="1">
      <c r="A37" s="26">
        <v>33</v>
      </c>
      <c r="B37" s="36" t="s">
        <v>219</v>
      </c>
      <c r="C37" s="93">
        <v>176752.85735000003</v>
      </c>
      <c r="D37" s="93">
        <v>247960.00306000005</v>
      </c>
      <c r="E37" s="74" t="s">
        <v>286</v>
      </c>
      <c r="F37" s="134"/>
    </row>
    <row r="38" spans="1:7" ht="15" customHeight="1">
      <c r="A38" s="26">
        <v>34</v>
      </c>
      <c r="B38" s="36" t="s">
        <v>221</v>
      </c>
      <c r="C38" s="93">
        <v>1221538.26104</v>
      </c>
      <c r="D38" s="93">
        <v>2028826.2363699998</v>
      </c>
      <c r="E38" s="74" t="s">
        <v>235</v>
      </c>
      <c r="F38" s="134"/>
    </row>
    <row r="39" spans="1:7" ht="15" customHeight="1">
      <c r="A39" s="26">
        <v>35</v>
      </c>
      <c r="B39" s="36" t="s">
        <v>269</v>
      </c>
      <c r="C39" s="93">
        <v>142856.23802000002</v>
      </c>
      <c r="D39" s="93">
        <v>252329.22693999999</v>
      </c>
      <c r="E39" s="74" t="s">
        <v>234</v>
      </c>
      <c r="F39" s="134"/>
    </row>
    <row r="40" spans="1:7" ht="15" customHeight="1">
      <c r="A40" s="27">
        <v>36</v>
      </c>
      <c r="B40" s="54" t="s">
        <v>313</v>
      </c>
      <c r="C40" s="94">
        <v>1078682.0229099996</v>
      </c>
      <c r="D40" s="94">
        <v>1776497.0093099999</v>
      </c>
      <c r="E40" s="74" t="s">
        <v>285</v>
      </c>
      <c r="F40" s="134"/>
      <c r="G40" s="139"/>
    </row>
    <row r="41" spans="1:7" ht="15" customHeight="1">
      <c r="A41" s="26">
        <v>37</v>
      </c>
      <c r="B41" s="6" t="s">
        <v>555</v>
      </c>
      <c r="C41" s="93">
        <v>-58480.021349999995</v>
      </c>
      <c r="D41" s="93">
        <v>52119.585790000019</v>
      </c>
      <c r="E41" s="74" t="s">
        <v>284</v>
      </c>
      <c r="F41" s="134"/>
    </row>
    <row r="42" spans="1:7" s="10" customFormat="1" ht="15" customHeight="1">
      <c r="A42" s="27">
        <v>38</v>
      </c>
      <c r="B42" s="54" t="s">
        <v>314</v>
      </c>
      <c r="C42" s="94">
        <v>1020202.0015999997</v>
      </c>
      <c r="D42" s="94">
        <v>1828616.5951599998</v>
      </c>
      <c r="E42" s="75" t="s">
        <v>283</v>
      </c>
      <c r="F42" s="134"/>
      <c r="G42" s="138"/>
    </row>
    <row r="44" spans="1:7" ht="15.75">
      <c r="B44" s="76" t="s">
        <v>391</v>
      </c>
    </row>
    <row r="46" spans="1:7">
      <c r="A46" s="60"/>
      <c r="E46" s="22"/>
    </row>
  </sheetData>
  <mergeCells count="2">
    <mergeCell ref="A2:E2"/>
    <mergeCell ref="A3:E3"/>
  </mergeCells>
  <pageMargins left="0.7" right="0.7" top="0.75" bottom="0.75" header="0.3" footer="0.3"/>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H44"/>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1.140625" customWidth="1"/>
    <col min="3" max="4" width="17.42578125" customWidth="1"/>
    <col min="5" max="5" width="72.85546875" bestFit="1" customWidth="1"/>
    <col min="7" max="7" width="10.5703125" bestFit="1" customWidth="1"/>
  </cols>
  <sheetData>
    <row r="1" spans="1:7">
      <c r="C1" s="160"/>
      <c r="D1" s="160"/>
      <c r="E1" s="71" t="s">
        <v>374</v>
      </c>
    </row>
    <row r="2" spans="1:7" ht="23.25" thickBot="1">
      <c r="A2" s="183" t="s">
        <v>176</v>
      </c>
      <c r="B2" s="184"/>
      <c r="C2" s="184"/>
      <c r="D2" s="184"/>
      <c r="E2" s="184"/>
    </row>
    <row r="3" spans="1:7" ht="23.25" thickBot="1">
      <c r="A3" s="180" t="s">
        <v>335</v>
      </c>
      <c r="B3" s="181"/>
      <c r="C3" s="181"/>
      <c r="D3" s="181"/>
      <c r="E3" s="181"/>
    </row>
    <row r="4" spans="1:7" ht="32.25" thickBot="1">
      <c r="A4" s="14" t="s">
        <v>1</v>
      </c>
      <c r="B4" s="14" t="s">
        <v>17</v>
      </c>
      <c r="C4" s="41" t="s">
        <v>338</v>
      </c>
      <c r="D4" s="41" t="s">
        <v>552</v>
      </c>
      <c r="E4" s="14" t="s">
        <v>11</v>
      </c>
      <c r="G4" s="47"/>
    </row>
    <row r="5" spans="1:7" ht="15" customHeight="1">
      <c r="A5" s="26">
        <v>1</v>
      </c>
      <c r="B5" s="6" t="s">
        <v>251</v>
      </c>
      <c r="C5" s="93">
        <v>0</v>
      </c>
      <c r="D5" s="93">
        <v>0</v>
      </c>
      <c r="E5" s="74" t="s">
        <v>270</v>
      </c>
      <c r="F5" s="139"/>
    </row>
    <row r="6" spans="1:7" ht="15" customHeight="1">
      <c r="A6" s="26">
        <v>2</v>
      </c>
      <c r="B6" s="6" t="s">
        <v>293</v>
      </c>
      <c r="C6" s="93">
        <v>4375765.7562700007</v>
      </c>
      <c r="D6" s="93">
        <v>6639191.2242400004</v>
      </c>
      <c r="E6" s="144" t="s">
        <v>385</v>
      </c>
      <c r="F6" s="139"/>
    </row>
    <row r="7" spans="1:7" ht="15" customHeight="1">
      <c r="A7" s="27">
        <v>3</v>
      </c>
      <c r="B7" s="56" t="s">
        <v>358</v>
      </c>
      <c r="C7" s="94">
        <v>4375765.7562700007</v>
      </c>
      <c r="D7" s="94">
        <v>6639191.2242400004</v>
      </c>
      <c r="E7" s="145" t="s">
        <v>386</v>
      </c>
      <c r="F7" s="139"/>
    </row>
    <row r="8" spans="1:7" ht="15" customHeight="1">
      <c r="A8" s="26">
        <v>4</v>
      </c>
      <c r="B8" s="6" t="s">
        <v>253</v>
      </c>
      <c r="C8" s="93">
        <v>-304487.86249000003</v>
      </c>
      <c r="D8" s="93">
        <v>-662319.58076000004</v>
      </c>
      <c r="E8" s="144" t="s">
        <v>387</v>
      </c>
      <c r="F8" s="139"/>
    </row>
    <row r="9" spans="1:7" s="10" customFormat="1" ht="15" customHeight="1">
      <c r="A9" s="27">
        <v>5</v>
      </c>
      <c r="B9" s="56" t="s">
        <v>254</v>
      </c>
      <c r="C9" s="94">
        <v>4071277.8937500003</v>
      </c>
      <c r="D9" s="94">
        <v>5976871.6434500003</v>
      </c>
      <c r="E9" s="145" t="s">
        <v>271</v>
      </c>
      <c r="F9" s="139"/>
    </row>
    <row r="10" spans="1:7" ht="15" customHeight="1">
      <c r="A10" s="26">
        <v>6</v>
      </c>
      <c r="B10" s="6" t="s">
        <v>294</v>
      </c>
      <c r="C10" s="93">
        <v>-3197366.0788599998</v>
      </c>
      <c r="D10" s="93">
        <v>-4351615.2474300005</v>
      </c>
      <c r="E10" s="144" t="s">
        <v>272</v>
      </c>
      <c r="F10" s="139"/>
    </row>
    <row r="11" spans="1:7" ht="15" customHeight="1">
      <c r="A11" s="26">
        <v>7</v>
      </c>
      <c r="B11" s="6" t="s">
        <v>256</v>
      </c>
      <c r="C11" s="93">
        <v>38005.033430000003</v>
      </c>
      <c r="D11" s="93">
        <v>74654.722460000005</v>
      </c>
      <c r="E11" s="144" t="s">
        <v>273</v>
      </c>
      <c r="F11" s="139"/>
    </row>
    <row r="12" spans="1:7" s="10" customFormat="1" ht="15" customHeight="1">
      <c r="A12" s="27">
        <v>8</v>
      </c>
      <c r="B12" s="56" t="s">
        <v>257</v>
      </c>
      <c r="C12" s="94">
        <v>-3159361.0454000002</v>
      </c>
      <c r="D12" s="94">
        <v>-4276960.5249600001</v>
      </c>
      <c r="E12" s="144" t="s">
        <v>274</v>
      </c>
      <c r="F12" s="139"/>
      <c r="G12" s="59"/>
    </row>
    <row r="13" spans="1:7" ht="15" customHeight="1">
      <c r="A13" s="26">
        <v>9</v>
      </c>
      <c r="B13" s="6" t="s">
        <v>258</v>
      </c>
      <c r="C13" s="93">
        <v>911916.84832999995</v>
      </c>
      <c r="D13" s="93">
        <v>1699911.1184699999</v>
      </c>
      <c r="E13" s="144" t="s">
        <v>275</v>
      </c>
      <c r="F13" s="139"/>
    </row>
    <row r="14" spans="1:7" ht="15" customHeight="1">
      <c r="A14" s="26">
        <v>10</v>
      </c>
      <c r="B14" s="6" t="s">
        <v>259</v>
      </c>
      <c r="C14" s="93">
        <v>-56256.936729999994</v>
      </c>
      <c r="D14" s="93">
        <v>-65036.293519999999</v>
      </c>
      <c r="E14" s="144" t="s">
        <v>276</v>
      </c>
      <c r="F14" s="139"/>
    </row>
    <row r="15" spans="1:7" ht="15" customHeight="1">
      <c r="A15" s="26">
        <v>11</v>
      </c>
      <c r="B15" s="6" t="s">
        <v>260</v>
      </c>
      <c r="C15" s="93">
        <v>-178865.85295000003</v>
      </c>
      <c r="D15" s="93">
        <v>-196496.10341000001</v>
      </c>
      <c r="E15" s="144" t="s">
        <v>277</v>
      </c>
      <c r="F15" s="139"/>
    </row>
    <row r="16" spans="1:7" ht="15" customHeight="1">
      <c r="A16" s="26">
        <v>12</v>
      </c>
      <c r="B16" s="6" t="s">
        <v>359</v>
      </c>
      <c r="C16" s="93">
        <v>3.80532</v>
      </c>
      <c r="D16" s="93">
        <v>7.2936500000000004</v>
      </c>
      <c r="E16" s="144" t="s">
        <v>388</v>
      </c>
      <c r="F16" s="139"/>
    </row>
    <row r="17" spans="1:8" ht="15" customHeight="1">
      <c r="A17" s="26">
        <v>13</v>
      </c>
      <c r="B17" s="6" t="s">
        <v>261</v>
      </c>
      <c r="C17" s="93">
        <v>-235118.98434999998</v>
      </c>
      <c r="D17" s="93">
        <v>-261525.10326999999</v>
      </c>
      <c r="E17" s="144" t="s">
        <v>278</v>
      </c>
      <c r="F17" s="139"/>
    </row>
    <row r="18" spans="1:8" ht="15" customHeight="1">
      <c r="A18" s="27">
        <v>14</v>
      </c>
      <c r="B18" s="56" t="s">
        <v>199</v>
      </c>
      <c r="C18" s="94">
        <v>676797.86395999999</v>
      </c>
      <c r="D18" s="94">
        <v>1438386.0151899999</v>
      </c>
      <c r="E18" s="145" t="s">
        <v>229</v>
      </c>
      <c r="F18" s="139"/>
      <c r="G18" s="138"/>
    </row>
    <row r="19" spans="1:8" ht="15" customHeight="1">
      <c r="A19" s="26">
        <v>15</v>
      </c>
      <c r="B19" s="6" t="s">
        <v>527</v>
      </c>
      <c r="C19" s="93">
        <v>-1887.5056400000001</v>
      </c>
      <c r="D19" s="93">
        <v>-5109.2674800000004</v>
      </c>
      <c r="E19" s="144" t="s">
        <v>279</v>
      </c>
      <c r="F19" s="139"/>
    </row>
    <row r="20" spans="1:8" s="10" customFormat="1" ht="15" customHeight="1">
      <c r="A20" s="27">
        <v>16</v>
      </c>
      <c r="B20" s="56" t="s">
        <v>315</v>
      </c>
      <c r="C20" s="94">
        <v>674910.35830999992</v>
      </c>
      <c r="D20" s="94">
        <v>1433276.74771</v>
      </c>
      <c r="E20" s="145" t="s">
        <v>280</v>
      </c>
      <c r="F20" s="139"/>
    </row>
    <row r="21" spans="1:8" ht="15" customHeight="1">
      <c r="A21" s="26">
        <v>17</v>
      </c>
      <c r="B21" s="6" t="s">
        <v>264</v>
      </c>
      <c r="C21" s="93">
        <v>814626.44041999988</v>
      </c>
      <c r="D21" s="93">
        <v>1562161.8733499998</v>
      </c>
      <c r="E21" s="144" t="s">
        <v>150</v>
      </c>
      <c r="F21" s="139"/>
    </row>
    <row r="22" spans="1:8" ht="15" customHeight="1">
      <c r="A22" s="26">
        <v>18</v>
      </c>
      <c r="B22" s="6" t="s">
        <v>205</v>
      </c>
      <c r="C22" s="93">
        <v>-261314.76589000001</v>
      </c>
      <c r="D22" s="93">
        <v>-484537.17061999999</v>
      </c>
      <c r="E22" s="144" t="s">
        <v>281</v>
      </c>
      <c r="F22" s="139"/>
    </row>
    <row r="23" spans="1:8" ht="15" customHeight="1">
      <c r="A23" s="26">
        <v>19</v>
      </c>
      <c r="B23" s="6" t="s">
        <v>207</v>
      </c>
      <c r="C23" s="93">
        <v>12560.898350000003</v>
      </c>
      <c r="D23" s="93">
        <v>277262.50926000002</v>
      </c>
      <c r="E23" s="144" t="s">
        <v>282</v>
      </c>
      <c r="F23" s="139"/>
    </row>
    <row r="24" spans="1:8" ht="15" customHeight="1">
      <c r="A24" s="26">
        <v>20</v>
      </c>
      <c r="B24" s="6" t="s">
        <v>295</v>
      </c>
      <c r="C24" s="93">
        <v>565872.57287999999</v>
      </c>
      <c r="D24" s="93">
        <v>1354887.2119799999</v>
      </c>
      <c r="E24" s="144" t="s">
        <v>291</v>
      </c>
      <c r="F24" s="139"/>
    </row>
    <row r="25" spans="1:8" ht="15" customHeight="1">
      <c r="A25" s="26">
        <v>21</v>
      </c>
      <c r="B25" s="6" t="s">
        <v>266</v>
      </c>
      <c r="C25" s="93">
        <v>63.351459999999861</v>
      </c>
      <c r="D25" s="93">
        <v>-224.3467099999998</v>
      </c>
      <c r="E25" s="144" t="s">
        <v>292</v>
      </c>
      <c r="F25" s="139"/>
    </row>
    <row r="26" spans="1:8" s="10" customFormat="1" ht="15" customHeight="1">
      <c r="A26" s="27">
        <v>22</v>
      </c>
      <c r="B26" s="56" t="s">
        <v>316</v>
      </c>
      <c r="C26" s="94">
        <v>565935.92434000003</v>
      </c>
      <c r="D26" s="94">
        <v>1354662.8652799998</v>
      </c>
      <c r="E26" s="145" t="s">
        <v>289</v>
      </c>
      <c r="F26" s="139"/>
      <c r="G26" s="138"/>
      <c r="H26" s="134"/>
    </row>
    <row r="27" spans="1:8" ht="15" customHeight="1">
      <c r="A27" s="27">
        <v>23</v>
      </c>
      <c r="B27" s="56" t="s">
        <v>310</v>
      </c>
      <c r="C27" s="94">
        <v>108974.43396000001</v>
      </c>
      <c r="D27" s="94">
        <v>78613.882420000009</v>
      </c>
      <c r="E27" s="145" t="s">
        <v>290</v>
      </c>
      <c r="F27" s="139"/>
      <c r="G27" s="138"/>
    </row>
    <row r="28" spans="1:8" ht="15" customHeight="1">
      <c r="A28" s="26">
        <v>24</v>
      </c>
      <c r="B28" s="6" t="s">
        <v>296</v>
      </c>
      <c r="C28" s="93">
        <v>132815.62625</v>
      </c>
      <c r="D28" s="93">
        <v>221105.77044999998</v>
      </c>
      <c r="E28" s="144" t="s">
        <v>227</v>
      </c>
      <c r="F28" s="139"/>
    </row>
    <row r="29" spans="1:8" ht="15" customHeight="1">
      <c r="A29" s="26">
        <v>25</v>
      </c>
      <c r="B29" s="6" t="s">
        <v>215</v>
      </c>
      <c r="C29" s="93">
        <v>1251.7952300000002</v>
      </c>
      <c r="D29" s="93">
        <v>2987.1832199999999</v>
      </c>
      <c r="E29" s="144" t="s">
        <v>237</v>
      </c>
      <c r="F29" s="139"/>
    </row>
    <row r="30" spans="1:8" ht="15" customHeight="1">
      <c r="A30" s="26">
        <v>26</v>
      </c>
      <c r="B30" s="6" t="s">
        <v>267</v>
      </c>
      <c r="C30" s="93">
        <v>43878.55012</v>
      </c>
      <c r="D30" s="93">
        <v>86184.640500000009</v>
      </c>
      <c r="E30" s="144" t="s">
        <v>248</v>
      </c>
      <c r="F30" s="139"/>
    </row>
    <row r="31" spans="1:8" ht="15" customHeight="1">
      <c r="A31" s="26">
        <v>27</v>
      </c>
      <c r="B31" s="6" t="s">
        <v>297</v>
      </c>
      <c r="C31" s="93">
        <v>147.60813000000002</v>
      </c>
      <c r="D31" s="93">
        <v>445.36487999999997</v>
      </c>
      <c r="E31" s="144" t="s">
        <v>247</v>
      </c>
      <c r="F31" s="139"/>
    </row>
    <row r="32" spans="1:8" ht="15" customHeight="1">
      <c r="A32" s="26">
        <v>28</v>
      </c>
      <c r="B32" s="6" t="s">
        <v>268</v>
      </c>
      <c r="C32" s="93">
        <v>17074.522519999999</v>
      </c>
      <c r="D32" s="93">
        <v>30337.207259999999</v>
      </c>
      <c r="E32" s="144" t="s">
        <v>249</v>
      </c>
      <c r="F32" s="139"/>
    </row>
    <row r="33" spans="1:8" ht="15" customHeight="1">
      <c r="A33" s="26">
        <v>29</v>
      </c>
      <c r="B33" s="6" t="s">
        <v>360</v>
      </c>
      <c r="C33" s="93">
        <v>0</v>
      </c>
      <c r="D33" s="93">
        <v>0</v>
      </c>
      <c r="E33" s="144" t="s">
        <v>390</v>
      </c>
      <c r="F33" s="139"/>
    </row>
    <row r="34" spans="1:8" ht="15" customHeight="1">
      <c r="A34" s="26">
        <v>30</v>
      </c>
      <c r="B34" s="6" t="s">
        <v>361</v>
      </c>
      <c r="C34" s="93">
        <v>0</v>
      </c>
      <c r="D34" s="93">
        <v>0</v>
      </c>
      <c r="E34" s="144" t="s">
        <v>389</v>
      </c>
      <c r="F34" s="139"/>
    </row>
    <row r="35" spans="1:8" s="10" customFormat="1" ht="15" customHeight="1">
      <c r="A35" s="27">
        <v>31</v>
      </c>
      <c r="B35" s="56" t="s">
        <v>311</v>
      </c>
      <c r="C35" s="94">
        <v>62352.476070000004</v>
      </c>
      <c r="D35" s="94">
        <v>119954.39594</v>
      </c>
      <c r="E35" s="145" t="s">
        <v>288</v>
      </c>
      <c r="F35" s="139"/>
      <c r="G35" s="138"/>
    </row>
    <row r="36" spans="1:8" ht="15" customHeight="1">
      <c r="A36" s="26">
        <v>32</v>
      </c>
      <c r="B36" s="6" t="s">
        <v>312</v>
      </c>
      <c r="C36" s="93">
        <v>179437.58411</v>
      </c>
      <c r="D36" s="93">
        <v>179765.25691</v>
      </c>
      <c r="E36" s="144" t="s">
        <v>287</v>
      </c>
      <c r="F36" s="139"/>
    </row>
    <row r="37" spans="1:8" ht="15" customHeight="1">
      <c r="A37" s="26">
        <v>33</v>
      </c>
      <c r="B37" s="6" t="s">
        <v>219</v>
      </c>
      <c r="C37" s="93">
        <v>13575.252919999999</v>
      </c>
      <c r="D37" s="93">
        <v>-14663.778860000002</v>
      </c>
      <c r="E37" s="144" t="s">
        <v>286</v>
      </c>
      <c r="F37" s="139"/>
    </row>
    <row r="38" spans="1:8" ht="15" customHeight="1">
      <c r="A38" s="26">
        <v>34</v>
      </c>
      <c r="B38" s="6" t="s">
        <v>221</v>
      </c>
      <c r="C38" s="93">
        <v>193012.83705</v>
      </c>
      <c r="D38" s="93">
        <v>165101.47807000001</v>
      </c>
      <c r="E38" s="144" t="s">
        <v>235</v>
      </c>
      <c r="F38" s="139"/>
    </row>
    <row r="39" spans="1:8" ht="15" customHeight="1">
      <c r="A39" s="26">
        <v>35</v>
      </c>
      <c r="B39" s="6" t="s">
        <v>222</v>
      </c>
      <c r="C39" s="93">
        <v>-13924.75525</v>
      </c>
      <c r="D39" s="93">
        <v>-4579.1380900000004</v>
      </c>
      <c r="E39" s="144" t="s">
        <v>234</v>
      </c>
      <c r="F39" s="139"/>
      <c r="H39" s="134"/>
    </row>
    <row r="40" spans="1:8" ht="15" customHeight="1">
      <c r="A40" s="27">
        <v>36</v>
      </c>
      <c r="B40" s="56" t="s">
        <v>313</v>
      </c>
      <c r="C40" s="94">
        <v>179088.08179</v>
      </c>
      <c r="D40" s="94">
        <v>160522.33997999999</v>
      </c>
      <c r="E40" s="145" t="s">
        <v>285</v>
      </c>
      <c r="F40" s="139"/>
      <c r="G40" s="139"/>
    </row>
    <row r="41" spans="1:8" ht="15" customHeight="1">
      <c r="A41" s="26">
        <v>37</v>
      </c>
      <c r="B41" s="6" t="s">
        <v>555</v>
      </c>
      <c r="C41" s="93">
        <v>-610.78615000000013</v>
      </c>
      <c r="D41" s="93">
        <v>-10213.37011</v>
      </c>
      <c r="E41" s="144" t="s">
        <v>284</v>
      </c>
      <c r="F41" s="139"/>
    </row>
    <row r="42" spans="1:8" s="10" customFormat="1" ht="15" customHeight="1">
      <c r="A42" s="27">
        <v>38</v>
      </c>
      <c r="B42" s="56" t="s">
        <v>314</v>
      </c>
      <c r="C42" s="94">
        <v>178477.29564</v>
      </c>
      <c r="D42" s="94">
        <v>150308.96984000001</v>
      </c>
      <c r="E42" s="145" t="s">
        <v>283</v>
      </c>
      <c r="F42" s="139"/>
      <c r="G42" s="138"/>
    </row>
    <row r="44" spans="1:8" ht="15.75">
      <c r="B44" s="76" t="s">
        <v>391</v>
      </c>
    </row>
  </sheetData>
  <mergeCells count="2">
    <mergeCell ref="A2:E2"/>
    <mergeCell ref="A3:E3"/>
  </mergeCells>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E41"/>
  <sheetViews>
    <sheetView zoomScale="85" zoomScaleNormal="85" workbookViewId="0">
      <pane xSplit="2" ySplit="4" topLeftCell="C5" activePane="bottomRight" state="frozen"/>
      <selection pane="topRight"/>
      <selection pane="bottomLeft"/>
      <selection pane="bottomRight"/>
    </sheetView>
  </sheetViews>
  <sheetFormatPr defaultRowHeight="15"/>
  <cols>
    <col min="1" max="1" width="3.85546875" bestFit="1" customWidth="1"/>
    <col min="2" max="2" width="13.140625" bestFit="1" customWidth="1"/>
    <col min="3" max="4" width="15.140625" customWidth="1"/>
    <col min="5" max="5" width="38.140625" bestFit="1" customWidth="1"/>
  </cols>
  <sheetData>
    <row r="1" spans="1:5">
      <c r="E1" s="71" t="s">
        <v>374</v>
      </c>
    </row>
    <row r="2" spans="1:5" ht="23.25" thickBot="1">
      <c r="A2" s="183" t="s">
        <v>176</v>
      </c>
      <c r="B2" s="184"/>
      <c r="C2" s="184"/>
      <c r="D2" s="184"/>
      <c r="E2" s="184"/>
    </row>
    <row r="3" spans="1:5" ht="23.25" thickBot="1">
      <c r="A3" s="180" t="s">
        <v>411</v>
      </c>
      <c r="B3" s="181"/>
      <c r="C3" s="181"/>
      <c r="D3" s="181"/>
      <c r="E3" s="181"/>
    </row>
    <row r="4" spans="1:5" s="51" customFormat="1" ht="32.25" thickBot="1">
      <c r="A4" s="50" t="s">
        <v>1</v>
      </c>
      <c r="B4" s="50" t="s">
        <v>17</v>
      </c>
      <c r="C4" s="41" t="s">
        <v>338</v>
      </c>
      <c r="D4" s="41" t="s">
        <v>552</v>
      </c>
      <c r="E4" s="50" t="s">
        <v>11</v>
      </c>
    </row>
    <row r="5" spans="1:5">
      <c r="A5" s="26">
        <v>1</v>
      </c>
      <c r="B5" s="6" t="s">
        <v>299</v>
      </c>
      <c r="C5" s="146">
        <v>575146.46393999993</v>
      </c>
      <c r="D5" s="146">
        <v>1150921.78504</v>
      </c>
      <c r="E5" s="72" t="s">
        <v>149</v>
      </c>
    </row>
    <row r="6" spans="1:5">
      <c r="A6" s="26">
        <v>2</v>
      </c>
      <c r="B6" s="6" t="s">
        <v>264</v>
      </c>
      <c r="C6" s="146">
        <v>1865380.70997</v>
      </c>
      <c r="D6" s="146">
        <v>2925156.1786099998</v>
      </c>
      <c r="E6" s="72" t="s">
        <v>298</v>
      </c>
    </row>
    <row r="7" spans="1:5" s="51" customFormat="1"/>
    <row r="13" spans="1:5">
      <c r="C13" s="25"/>
      <c r="D13" s="25"/>
    </row>
    <row r="14" spans="1:5">
      <c r="B14" s="6"/>
      <c r="C14" s="25"/>
      <c r="D14" s="25"/>
    </row>
    <row r="15" spans="1:5">
      <c r="C15" s="25"/>
      <c r="D15" s="25"/>
    </row>
    <row r="16" spans="1:5">
      <c r="C16" s="25"/>
      <c r="D16" s="25"/>
    </row>
    <row r="17" spans="3:4">
      <c r="C17" s="25"/>
      <c r="D17" s="25"/>
    </row>
    <row r="18" spans="3:4">
      <c r="C18" s="25"/>
      <c r="D18" s="25"/>
    </row>
    <row r="19" spans="3:4">
      <c r="C19" s="25"/>
      <c r="D19" s="25"/>
    </row>
    <row r="20" spans="3:4">
      <c r="C20" s="25"/>
      <c r="D20" s="25"/>
    </row>
    <row r="21" spans="3:4">
      <c r="C21" s="25"/>
      <c r="D21" s="25"/>
    </row>
    <row r="22" spans="3:4">
      <c r="C22" s="25"/>
      <c r="D22" s="25"/>
    </row>
    <row r="23" spans="3:4">
      <c r="C23" s="25"/>
      <c r="D23" s="25"/>
    </row>
    <row r="24" spans="3:4">
      <c r="C24" s="25"/>
      <c r="D24" s="25"/>
    </row>
    <row r="25" spans="3:4">
      <c r="C25" s="25"/>
      <c r="D25" s="25"/>
    </row>
    <row r="26" spans="3:4">
      <c r="C26" s="25"/>
      <c r="D26" s="25"/>
    </row>
    <row r="27" spans="3:4">
      <c r="C27" s="25"/>
      <c r="D27" s="25"/>
    </row>
    <row r="28" spans="3:4">
      <c r="C28" s="25"/>
      <c r="D28" s="25"/>
    </row>
    <row r="29" spans="3:4">
      <c r="C29" s="25"/>
      <c r="D29" s="25"/>
    </row>
    <row r="30" spans="3:4">
      <c r="C30" s="25"/>
      <c r="D30" s="25"/>
    </row>
    <row r="31" spans="3:4">
      <c r="C31" s="25"/>
      <c r="D31" s="25"/>
    </row>
    <row r="32" spans="3:4">
      <c r="C32" s="25"/>
      <c r="D32" s="25"/>
    </row>
    <row r="33" spans="3:4">
      <c r="C33" s="25"/>
      <c r="D33" s="25"/>
    </row>
    <row r="34" spans="3:4">
      <c r="C34" s="25"/>
      <c r="D34" s="25"/>
    </row>
    <row r="35" spans="3:4">
      <c r="C35" s="25"/>
      <c r="D35" s="25"/>
    </row>
    <row r="36" spans="3:4">
      <c r="C36" s="25"/>
      <c r="D36" s="25"/>
    </row>
    <row r="37" spans="3:4">
      <c r="C37" s="25"/>
      <c r="D37" s="25"/>
    </row>
    <row r="38" spans="3:4">
      <c r="C38" s="25"/>
      <c r="D38" s="25"/>
    </row>
    <row r="39" spans="3:4">
      <c r="C39" s="25"/>
      <c r="D39" s="25"/>
    </row>
    <row r="40" spans="3:4">
      <c r="C40" s="25"/>
      <c r="D40" s="25"/>
    </row>
    <row r="41" spans="3:4">
      <c r="C41" s="25"/>
      <c r="D41" s="25"/>
    </row>
  </sheetData>
  <mergeCells count="2">
    <mergeCell ref="A2:E2"/>
    <mergeCell ref="A3:E3"/>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F8"/>
  <sheetViews>
    <sheetView zoomScale="85" zoomScaleNormal="85" workbookViewId="0">
      <pane xSplit="2" ySplit="4" topLeftCell="C5" activePane="bottomRight" state="frozen"/>
      <selection pane="topRight"/>
      <selection pane="bottomLeft"/>
      <selection pane="bottomRight"/>
    </sheetView>
  </sheetViews>
  <sheetFormatPr defaultRowHeight="15"/>
  <cols>
    <col min="1" max="1" width="4.42578125" customWidth="1"/>
    <col min="2" max="2" width="13.5703125" bestFit="1" customWidth="1"/>
    <col min="3" max="4" width="15" customWidth="1"/>
    <col min="5" max="5" width="37.85546875" bestFit="1" customWidth="1"/>
    <col min="6" max="6" width="14.28515625" bestFit="1" customWidth="1"/>
  </cols>
  <sheetData>
    <row r="1" spans="1:6">
      <c r="E1" s="71" t="s">
        <v>374</v>
      </c>
    </row>
    <row r="2" spans="1:6" ht="23.25" thickBot="1">
      <c r="A2" s="183" t="s">
        <v>176</v>
      </c>
      <c r="B2" s="184"/>
      <c r="C2" s="184"/>
      <c r="D2" s="184"/>
      <c r="E2" s="184"/>
    </row>
    <row r="3" spans="1:6" ht="23.25" thickBot="1">
      <c r="A3" s="180" t="s">
        <v>0</v>
      </c>
      <c r="B3" s="181"/>
      <c r="C3" s="181"/>
      <c r="D3" s="181"/>
      <c r="E3" s="181"/>
    </row>
    <row r="4" spans="1:6" ht="32.25" thickBot="1">
      <c r="A4" s="14" t="s">
        <v>1</v>
      </c>
      <c r="B4" s="14" t="s">
        <v>17</v>
      </c>
      <c r="C4" s="41" t="s">
        <v>338</v>
      </c>
      <c r="D4" s="41" t="s">
        <v>554</v>
      </c>
      <c r="E4" s="14" t="s">
        <v>11</v>
      </c>
    </row>
    <row r="5" spans="1:6">
      <c r="A5">
        <v>1</v>
      </c>
      <c r="B5" s="6" t="s">
        <v>299</v>
      </c>
      <c r="C5" s="90">
        <v>22178273.651246998</v>
      </c>
      <c r="D5" s="90">
        <v>42582024.885020003</v>
      </c>
      <c r="E5" s="72" t="s">
        <v>149</v>
      </c>
      <c r="F5" s="134"/>
    </row>
    <row r="6" spans="1:6">
      <c r="A6">
        <v>2</v>
      </c>
      <c r="B6" s="6" t="s">
        <v>264</v>
      </c>
      <c r="C6" s="90">
        <v>19276945.901843</v>
      </c>
      <c r="D6" s="90">
        <v>37934055.064718999</v>
      </c>
      <c r="E6" s="72" t="s">
        <v>298</v>
      </c>
      <c r="F6" s="134"/>
    </row>
    <row r="8" spans="1:6">
      <c r="B8" s="56"/>
    </row>
  </sheetData>
  <mergeCells count="2">
    <mergeCell ref="A2:E2"/>
    <mergeCell ref="A3:E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8A50-6F49-4CE1-B9E4-31164D66D248}">
  <dimension ref="A9:D54"/>
  <sheetViews>
    <sheetView showGridLines="0" workbookViewId="0">
      <selection activeCell="F55" sqref="F55"/>
    </sheetView>
  </sheetViews>
  <sheetFormatPr defaultRowHeight="15"/>
  <cols>
    <col min="1" max="1" width="3.140625" style="16" customWidth="1"/>
  </cols>
  <sheetData>
    <row r="9" spans="4:4">
      <c r="D9" t="s">
        <v>317</v>
      </c>
    </row>
    <row r="10" spans="4:4">
      <c r="D10" t="s">
        <v>318</v>
      </c>
    </row>
    <row r="50" spans="3:3">
      <c r="C50">
        <v>0</v>
      </c>
    </row>
    <row r="54" spans="3:3">
      <c r="C54">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B785-9682-401D-837F-379BF5139938}">
  <dimension ref="A1:F29"/>
  <sheetViews>
    <sheetView showGridLines="0" view="pageBreakPreview" zoomScaleNormal="100" zoomScaleSheetLayoutView="100" workbookViewId="0"/>
  </sheetViews>
  <sheetFormatPr defaultRowHeight="15"/>
  <cols>
    <col min="1" max="1" width="3.140625" style="16" customWidth="1"/>
    <col min="2" max="2" width="3.140625" customWidth="1"/>
    <col min="3" max="3" width="62.140625" bestFit="1" customWidth="1"/>
    <col min="4" max="4" width="7" customWidth="1"/>
    <col min="5" max="5" width="61.85546875" customWidth="1"/>
  </cols>
  <sheetData>
    <row r="1" spans="2:6">
      <c r="B1" s="17"/>
    </row>
    <row r="2" spans="2:6">
      <c r="B2" s="17"/>
    </row>
    <row r="3" spans="2:6">
      <c r="B3" s="17"/>
    </row>
    <row r="4" spans="2:6">
      <c r="B4" s="17"/>
    </row>
    <row r="5" spans="2:6">
      <c r="B5" s="17"/>
    </row>
    <row r="6" spans="2:6">
      <c r="B6" s="17"/>
    </row>
    <row r="7" spans="2:6">
      <c r="B7" s="17"/>
    </row>
    <row r="8" spans="2:6">
      <c r="B8" s="17"/>
      <c r="C8" s="97" t="s">
        <v>424</v>
      </c>
      <c r="D8" s="97"/>
      <c r="E8" s="97" t="s">
        <v>424</v>
      </c>
    </row>
    <row r="9" spans="2:6">
      <c r="B9" s="17"/>
      <c r="F9" s="15"/>
    </row>
    <row r="10" spans="2:6" ht="102" customHeight="1">
      <c r="B10" s="17"/>
      <c r="C10" s="98" t="s">
        <v>549</v>
      </c>
      <c r="D10" s="98"/>
      <c r="E10" s="136" t="s">
        <v>550</v>
      </c>
    </row>
    <row r="11" spans="2:6">
      <c r="B11" s="17"/>
      <c r="C11" s="30"/>
      <c r="E11" s="135"/>
    </row>
    <row r="12" spans="2:6">
      <c r="B12" s="17"/>
    </row>
    <row r="13" spans="2:6">
      <c r="B13" s="17"/>
      <c r="E13" s="30"/>
    </row>
    <row r="14" spans="2:6">
      <c r="B14" s="17"/>
    </row>
    <row r="15" spans="2:6">
      <c r="B15" s="17"/>
    </row>
    <row r="16" spans="2:6">
      <c r="B16" s="17"/>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F59C-DB2B-4A06-B794-0DCA1DDCD11F}">
  <sheetPr>
    <tabColor rgb="FF00B050"/>
    <pageSetUpPr fitToPage="1"/>
  </sheetPr>
  <dimension ref="A1:AL60"/>
  <sheetViews>
    <sheetView zoomScaleNormal="100" zoomScaleSheetLayoutView="70" workbookViewId="0">
      <pane xSplit="2" ySplit="4" topLeftCell="C5" activePane="bottomRight" state="frozen"/>
      <selection activeCell="I67" sqref="I67"/>
      <selection pane="topRight" activeCell="I67" sqref="I67"/>
      <selection pane="bottomLeft" activeCell="I67" sqref="I67"/>
      <selection pane="bottomRight"/>
    </sheetView>
  </sheetViews>
  <sheetFormatPr defaultColWidth="9.140625" defaultRowHeight="15"/>
  <cols>
    <col min="1" max="1" width="9.140625" style="8"/>
    <col min="2" max="2" width="44.5703125" style="36" customWidth="1"/>
    <col min="3" max="3" width="20.5703125" style="7" bestFit="1" customWidth="1"/>
    <col min="4" max="4" width="20.5703125" style="7" customWidth="1"/>
    <col min="5" max="5" width="61.140625" style="36" bestFit="1" customWidth="1"/>
    <col min="6" max="41" width="26.140625" style="6" customWidth="1"/>
    <col min="42" max="42" width="0" style="6" hidden="1" customWidth="1"/>
    <col min="43" max="43" width="21.5703125" style="6" customWidth="1"/>
    <col min="44" max="16384" width="9.140625" style="6"/>
  </cols>
  <sheetData>
    <row r="1" spans="1:38">
      <c r="E1" s="71" t="s">
        <v>374</v>
      </c>
    </row>
    <row r="2" spans="1:38" ht="38.25" customHeight="1" thickBot="1">
      <c r="A2" s="178" t="s">
        <v>100</v>
      </c>
      <c r="B2" s="179"/>
      <c r="C2" s="179"/>
      <c r="D2" s="179"/>
      <c r="E2" s="186"/>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39.75" customHeight="1" thickBot="1">
      <c r="A3" s="183" t="s">
        <v>443</v>
      </c>
      <c r="B3" s="184"/>
      <c r="C3" s="184"/>
      <c r="D3" s="184"/>
      <c r="E3" s="18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32.25" thickBot="1">
      <c r="A4" s="14" t="s">
        <v>1</v>
      </c>
      <c r="B4" s="37" t="s">
        <v>17</v>
      </c>
      <c r="C4" s="41" t="s">
        <v>338</v>
      </c>
      <c r="D4" s="41" t="s">
        <v>552</v>
      </c>
      <c r="E4" s="37" t="s">
        <v>11</v>
      </c>
    </row>
    <row r="5" spans="1:38">
      <c r="A5" s="8">
        <v>1</v>
      </c>
      <c r="B5" s="36" t="s">
        <v>444</v>
      </c>
      <c r="C5" s="91">
        <v>4005129.4615799999</v>
      </c>
      <c r="D5" s="91">
        <v>3959574.2276600003</v>
      </c>
      <c r="E5" s="68" t="s">
        <v>363</v>
      </c>
      <c r="F5" s="133"/>
    </row>
    <row r="6" spans="1:38">
      <c r="A6" s="8">
        <f t="shared" ref="A6:A56" si="0">A5+1</f>
        <v>2</v>
      </c>
      <c r="B6" s="36" t="s">
        <v>445</v>
      </c>
      <c r="C6" s="91">
        <v>0</v>
      </c>
      <c r="D6" s="91">
        <v>0</v>
      </c>
      <c r="E6" s="68" t="s">
        <v>362</v>
      </c>
      <c r="F6" s="133"/>
    </row>
    <row r="7" spans="1:38">
      <c r="A7" s="8">
        <f t="shared" si="0"/>
        <v>3</v>
      </c>
      <c r="B7" s="36" t="s">
        <v>446</v>
      </c>
      <c r="C7" s="91">
        <v>7678986.8296299987</v>
      </c>
      <c r="D7" s="91">
        <v>7574819.1921299994</v>
      </c>
      <c r="E7" s="68" t="s">
        <v>485</v>
      </c>
      <c r="F7" s="133"/>
    </row>
    <row r="8" spans="1:38">
      <c r="A8" s="8">
        <f t="shared" si="0"/>
        <v>4</v>
      </c>
      <c r="B8" s="36" t="s">
        <v>447</v>
      </c>
      <c r="C8" s="91">
        <v>2262056.3377500004</v>
      </c>
      <c r="D8" s="91">
        <v>2232484.0750099998</v>
      </c>
      <c r="E8" s="68" t="s">
        <v>486</v>
      </c>
      <c r="F8" s="133"/>
    </row>
    <row r="9" spans="1:38">
      <c r="A9" s="8">
        <f t="shared" si="0"/>
        <v>5</v>
      </c>
      <c r="B9" s="36" t="s">
        <v>448</v>
      </c>
      <c r="C9" s="91">
        <v>0</v>
      </c>
      <c r="D9" s="91">
        <v>0</v>
      </c>
      <c r="E9" s="68" t="s">
        <v>487</v>
      </c>
      <c r="F9" s="133"/>
    </row>
    <row r="10" spans="1:38">
      <c r="A10" s="8">
        <f t="shared" si="0"/>
        <v>6</v>
      </c>
      <c r="B10" s="36" t="s">
        <v>449</v>
      </c>
      <c r="C10" s="91">
        <v>8013951.1620000014</v>
      </c>
      <c r="D10" s="91">
        <v>8176859.8850800004</v>
      </c>
      <c r="E10" s="68" t="s">
        <v>488</v>
      </c>
      <c r="F10" s="133"/>
    </row>
    <row r="11" spans="1:38" ht="30">
      <c r="A11" s="8">
        <f t="shared" si="0"/>
        <v>7</v>
      </c>
      <c r="B11" s="36" t="s">
        <v>450</v>
      </c>
      <c r="C11" s="91">
        <v>0</v>
      </c>
      <c r="D11" s="91">
        <v>0</v>
      </c>
      <c r="E11" s="68" t="s">
        <v>489</v>
      </c>
      <c r="F11" s="133"/>
    </row>
    <row r="12" spans="1:38" ht="30">
      <c r="A12" s="8">
        <f t="shared" si="0"/>
        <v>8</v>
      </c>
      <c r="B12" s="36" t="s">
        <v>451</v>
      </c>
      <c r="C12" s="91">
        <v>0</v>
      </c>
      <c r="D12" s="91">
        <v>0</v>
      </c>
      <c r="E12" s="68" t="s">
        <v>490</v>
      </c>
      <c r="F12" s="133"/>
    </row>
    <row r="13" spans="1:38" ht="30">
      <c r="A13" s="8">
        <f t="shared" si="0"/>
        <v>9</v>
      </c>
      <c r="B13" s="36" t="s">
        <v>452</v>
      </c>
      <c r="C13" s="91">
        <v>0</v>
      </c>
      <c r="D13" s="91">
        <v>0</v>
      </c>
      <c r="E13" s="68" t="s">
        <v>491</v>
      </c>
      <c r="F13" s="133"/>
    </row>
    <row r="14" spans="1:38">
      <c r="A14" s="8">
        <f t="shared" si="0"/>
        <v>10</v>
      </c>
      <c r="B14" s="36" t="s">
        <v>453</v>
      </c>
      <c r="C14" s="91">
        <v>4618487.3795700008</v>
      </c>
      <c r="D14" s="91">
        <v>4585673.674660001</v>
      </c>
      <c r="E14" s="68" t="s">
        <v>492</v>
      </c>
      <c r="F14" s="133"/>
    </row>
    <row r="15" spans="1:38">
      <c r="A15" s="8">
        <f t="shared" si="0"/>
        <v>11</v>
      </c>
      <c r="B15" s="36" t="s">
        <v>454</v>
      </c>
      <c r="C15" s="91">
        <v>0</v>
      </c>
      <c r="D15" s="91">
        <v>0</v>
      </c>
      <c r="E15" s="68" t="s">
        <v>493</v>
      </c>
      <c r="F15" s="133"/>
    </row>
    <row r="16" spans="1:38">
      <c r="A16" s="8">
        <f t="shared" si="0"/>
        <v>12</v>
      </c>
      <c r="B16" s="36" t="s">
        <v>455</v>
      </c>
      <c r="C16" s="91">
        <v>0</v>
      </c>
      <c r="D16" s="91">
        <v>0</v>
      </c>
      <c r="E16" s="68" t="s">
        <v>494</v>
      </c>
      <c r="F16" s="133"/>
    </row>
    <row r="17" spans="1:6">
      <c r="A17" s="8">
        <f t="shared" si="0"/>
        <v>13</v>
      </c>
      <c r="B17" s="36" t="s">
        <v>456</v>
      </c>
      <c r="C17" s="91">
        <v>0</v>
      </c>
      <c r="D17" s="91">
        <v>0</v>
      </c>
      <c r="E17" s="68" t="s">
        <v>365</v>
      </c>
      <c r="F17" s="133"/>
    </row>
    <row r="18" spans="1:6">
      <c r="A18" s="8">
        <f t="shared" si="0"/>
        <v>14</v>
      </c>
      <c r="B18" s="36" t="s">
        <v>29</v>
      </c>
      <c r="C18" s="91">
        <v>8240</v>
      </c>
      <c r="D18" s="91">
        <v>8240</v>
      </c>
      <c r="E18" s="68" t="s">
        <v>30</v>
      </c>
      <c r="F18" s="133"/>
    </row>
    <row r="19" spans="1:6">
      <c r="A19" s="78">
        <f t="shared" si="0"/>
        <v>15</v>
      </c>
      <c r="B19" s="79" t="s">
        <v>457</v>
      </c>
      <c r="C19" s="91">
        <v>0</v>
      </c>
      <c r="D19" s="91">
        <v>0</v>
      </c>
      <c r="E19" s="87" t="s">
        <v>31</v>
      </c>
      <c r="F19" s="133"/>
    </row>
    <row r="20" spans="1:6" ht="30">
      <c r="A20" s="8">
        <f t="shared" si="0"/>
        <v>16</v>
      </c>
      <c r="B20" s="36" t="s">
        <v>458</v>
      </c>
      <c r="C20" s="91">
        <v>0</v>
      </c>
      <c r="D20" s="91">
        <v>0</v>
      </c>
      <c r="E20" s="68" t="s">
        <v>366</v>
      </c>
      <c r="F20" s="133"/>
    </row>
    <row r="21" spans="1:6">
      <c r="A21" s="8">
        <f t="shared" si="0"/>
        <v>17</v>
      </c>
      <c r="B21" s="36" t="s">
        <v>459</v>
      </c>
      <c r="C21" s="91">
        <v>0</v>
      </c>
      <c r="D21" s="91">
        <v>0</v>
      </c>
      <c r="E21" s="68" t="s">
        <v>34</v>
      </c>
      <c r="F21" s="133"/>
    </row>
    <row r="22" spans="1:6">
      <c r="A22" s="8">
        <f t="shared" si="0"/>
        <v>18</v>
      </c>
      <c r="B22" s="36" t="s">
        <v>460</v>
      </c>
      <c r="C22" s="91">
        <v>0</v>
      </c>
      <c r="D22" s="91">
        <v>0</v>
      </c>
      <c r="E22" s="68" t="s">
        <v>36</v>
      </c>
      <c r="F22" s="133"/>
    </row>
    <row r="23" spans="1:6">
      <c r="A23" s="8">
        <f t="shared" si="0"/>
        <v>19</v>
      </c>
      <c r="B23" s="36" t="s">
        <v>407</v>
      </c>
      <c r="C23" s="91">
        <v>0</v>
      </c>
      <c r="D23" s="91">
        <v>0</v>
      </c>
      <c r="E23" s="68" t="s">
        <v>70</v>
      </c>
      <c r="F23" s="133"/>
    </row>
    <row r="24" spans="1:6">
      <c r="A24" s="8">
        <f t="shared" si="0"/>
        <v>20</v>
      </c>
      <c r="B24" s="36" t="s">
        <v>461</v>
      </c>
      <c r="C24" s="91">
        <v>0</v>
      </c>
      <c r="D24" s="91">
        <v>0</v>
      </c>
      <c r="E24" s="68"/>
      <c r="F24" s="133"/>
    </row>
    <row r="25" spans="1:6" ht="30">
      <c r="A25" s="8">
        <f t="shared" si="0"/>
        <v>21</v>
      </c>
      <c r="B25" s="36" t="s">
        <v>462</v>
      </c>
      <c r="C25" s="91">
        <v>0</v>
      </c>
      <c r="D25" s="91">
        <v>0</v>
      </c>
      <c r="E25" s="68"/>
      <c r="F25" s="133"/>
    </row>
    <row r="26" spans="1:6">
      <c r="A26" s="8">
        <f t="shared" si="0"/>
        <v>22</v>
      </c>
      <c r="B26" s="36" t="s">
        <v>463</v>
      </c>
      <c r="C26" s="91">
        <v>58377.114999999998</v>
      </c>
      <c r="D26" s="91">
        <v>58377.114999999998</v>
      </c>
      <c r="E26" s="68" t="s">
        <v>38</v>
      </c>
      <c r="F26" s="133"/>
    </row>
    <row r="27" spans="1:6" s="56" customFormat="1">
      <c r="A27" s="55">
        <f t="shared" si="0"/>
        <v>23</v>
      </c>
      <c r="B27" s="54" t="s">
        <v>39</v>
      </c>
      <c r="C27" s="92">
        <v>26645228.285699997</v>
      </c>
      <c r="D27" s="92">
        <v>26596028.169690005</v>
      </c>
      <c r="E27" s="73" t="s">
        <v>40</v>
      </c>
      <c r="F27" s="133"/>
    </row>
    <row r="28" spans="1:6">
      <c r="A28" s="8">
        <f t="shared" si="0"/>
        <v>24</v>
      </c>
      <c r="B28" s="36" t="s">
        <v>464</v>
      </c>
      <c r="C28" s="91">
        <v>1302576.8369999998</v>
      </c>
      <c r="D28" s="91">
        <v>1189469.6132799999</v>
      </c>
      <c r="E28" s="68" t="s">
        <v>65</v>
      </c>
      <c r="F28" s="133"/>
    </row>
    <row r="29" spans="1:6">
      <c r="A29" s="8">
        <f t="shared" si="0"/>
        <v>25</v>
      </c>
      <c r="B29" s="36" t="s">
        <v>465</v>
      </c>
      <c r="C29" s="91">
        <v>1444654.4658300001</v>
      </c>
      <c r="D29" s="91">
        <v>1500886.4583299998</v>
      </c>
      <c r="E29" s="68" t="s">
        <v>66</v>
      </c>
      <c r="F29" s="133"/>
    </row>
    <row r="30" spans="1:6">
      <c r="A30" s="8">
        <f t="shared" si="0"/>
        <v>26</v>
      </c>
      <c r="B30" s="36" t="s">
        <v>466</v>
      </c>
      <c r="C30" s="91">
        <v>1611279.2519400003</v>
      </c>
      <c r="D30" s="91">
        <v>1644927.74294</v>
      </c>
      <c r="E30" s="68" t="s">
        <v>368</v>
      </c>
      <c r="F30" s="133"/>
    </row>
    <row r="31" spans="1:6">
      <c r="A31" s="8">
        <f t="shared" si="0"/>
        <v>27</v>
      </c>
      <c r="B31" s="36" t="s">
        <v>467</v>
      </c>
      <c r="C31" s="91">
        <v>66937.617009999987</v>
      </c>
      <c r="D31" s="91">
        <v>66741.603759999984</v>
      </c>
      <c r="E31" s="68" t="s">
        <v>71</v>
      </c>
      <c r="F31" s="133"/>
    </row>
    <row r="32" spans="1:6">
      <c r="A32" s="8">
        <f t="shared" si="0"/>
        <v>28</v>
      </c>
      <c r="B32" s="36" t="s">
        <v>468</v>
      </c>
      <c r="C32" s="91">
        <v>226797.62667</v>
      </c>
      <c r="D32" s="91">
        <v>318287.12118000002</v>
      </c>
      <c r="E32" s="68" t="s">
        <v>370</v>
      </c>
      <c r="F32" s="133"/>
    </row>
    <row r="33" spans="1:6">
      <c r="A33" s="8">
        <f t="shared" si="0"/>
        <v>29</v>
      </c>
      <c r="B33" s="36" t="s">
        <v>48</v>
      </c>
      <c r="C33" s="91">
        <v>1495687.8199499999</v>
      </c>
      <c r="D33" s="91">
        <v>1528245.10369</v>
      </c>
      <c r="E33" s="68" t="s">
        <v>73</v>
      </c>
      <c r="F33" s="133"/>
    </row>
    <row r="34" spans="1:6" s="56" customFormat="1">
      <c r="A34" s="55">
        <f t="shared" si="0"/>
        <v>30</v>
      </c>
      <c r="B34" s="54" t="s">
        <v>469</v>
      </c>
      <c r="C34" s="92">
        <v>6147933.6189000001</v>
      </c>
      <c r="D34" s="92">
        <v>6248557.6436000001</v>
      </c>
      <c r="E34" s="73" t="s">
        <v>74</v>
      </c>
      <c r="F34" s="133"/>
    </row>
    <row r="35" spans="1:6" s="56" customFormat="1">
      <c r="A35" s="55">
        <f t="shared" si="0"/>
        <v>31</v>
      </c>
      <c r="B35" s="54" t="s">
        <v>116</v>
      </c>
      <c r="C35" s="92">
        <v>32793161.904709995</v>
      </c>
      <c r="D35" s="92">
        <v>32844585.813470002</v>
      </c>
      <c r="E35" s="73" t="s">
        <v>75</v>
      </c>
      <c r="F35" s="133"/>
    </row>
    <row r="36" spans="1:6">
      <c r="A36" s="8">
        <f t="shared" si="0"/>
        <v>32</v>
      </c>
      <c r="B36" s="36" t="s">
        <v>470</v>
      </c>
      <c r="C36" s="91">
        <v>290111.90935999999</v>
      </c>
      <c r="D36" s="91">
        <v>284386.30543999997</v>
      </c>
      <c r="E36" s="68" t="s">
        <v>76</v>
      </c>
      <c r="F36" s="133"/>
    </row>
    <row r="37" spans="1:6">
      <c r="A37" s="8">
        <f t="shared" si="0"/>
        <v>33</v>
      </c>
      <c r="B37" s="36" t="s">
        <v>121</v>
      </c>
      <c r="C37" s="91">
        <v>308811.32163999998</v>
      </c>
      <c r="D37" s="91">
        <v>318226.9183800001</v>
      </c>
      <c r="E37" s="68" t="s">
        <v>56</v>
      </c>
      <c r="F37" s="133"/>
    </row>
    <row r="38" spans="1:6">
      <c r="A38" s="8">
        <f t="shared" si="0"/>
        <v>34</v>
      </c>
      <c r="B38" s="36" t="s">
        <v>471</v>
      </c>
      <c r="C38" s="91">
        <v>1831602.5833900003</v>
      </c>
      <c r="D38" s="91">
        <v>1851383.7085599997</v>
      </c>
      <c r="E38" s="68" t="s">
        <v>81</v>
      </c>
      <c r="F38" s="133"/>
    </row>
    <row r="39" spans="1:6" s="56" customFormat="1">
      <c r="A39" s="55">
        <f t="shared" si="0"/>
        <v>35</v>
      </c>
      <c r="B39" s="54" t="s">
        <v>472</v>
      </c>
      <c r="C39" s="92">
        <v>2430525.81439</v>
      </c>
      <c r="D39" s="92">
        <v>2453996.9323799997</v>
      </c>
      <c r="E39" s="73" t="s">
        <v>82</v>
      </c>
      <c r="F39" s="133"/>
    </row>
    <row r="40" spans="1:6" s="56" customFormat="1">
      <c r="A40" s="8">
        <f t="shared" si="0"/>
        <v>36</v>
      </c>
      <c r="B40" s="36" t="s">
        <v>510</v>
      </c>
      <c r="C40" s="91">
        <f>1205.39661203*1000</f>
        <v>1205396.61203</v>
      </c>
      <c r="D40" s="91">
        <v>1256567.3145900001</v>
      </c>
      <c r="E40" s="73"/>
      <c r="F40" s="133"/>
    </row>
    <row r="41" spans="1:6" s="56" customFormat="1" ht="30">
      <c r="A41" s="8">
        <f t="shared" si="0"/>
        <v>37</v>
      </c>
      <c r="B41" s="36" t="s">
        <v>511</v>
      </c>
      <c r="C41" s="91">
        <f>0.04865093*1000</f>
        <v>48.650930000000002</v>
      </c>
      <c r="D41" s="91">
        <v>49.271999999999998</v>
      </c>
      <c r="E41" s="73"/>
      <c r="F41" s="133"/>
    </row>
    <row r="42" spans="1:6">
      <c r="A42" s="8">
        <f t="shared" si="0"/>
        <v>38</v>
      </c>
      <c r="B42" s="36" t="s">
        <v>473</v>
      </c>
      <c r="C42" s="91">
        <v>3525539.8004299998</v>
      </c>
      <c r="D42" s="91">
        <v>3585701.6743300003</v>
      </c>
      <c r="E42" s="68" t="s">
        <v>83</v>
      </c>
      <c r="F42" s="133"/>
    </row>
    <row r="43" spans="1:6" ht="30">
      <c r="A43" s="8">
        <f t="shared" si="0"/>
        <v>39</v>
      </c>
      <c r="B43" s="36" t="s">
        <v>474</v>
      </c>
      <c r="C43" s="91">
        <v>307232.01610000007</v>
      </c>
      <c r="D43" s="91">
        <v>307844.64829000004</v>
      </c>
      <c r="E43" s="68" t="s">
        <v>60</v>
      </c>
      <c r="F43" s="133"/>
    </row>
    <row r="44" spans="1:6">
      <c r="A44" s="8">
        <f t="shared" si="0"/>
        <v>40</v>
      </c>
      <c r="B44" s="36" t="s">
        <v>475</v>
      </c>
      <c r="C44" s="91">
        <v>801795.45406000013</v>
      </c>
      <c r="D44" s="91">
        <v>782129.27366000018</v>
      </c>
      <c r="E44" s="68" t="s">
        <v>373</v>
      </c>
      <c r="F44" s="133"/>
    </row>
    <row r="45" spans="1:6">
      <c r="A45" s="8">
        <f t="shared" si="0"/>
        <v>41</v>
      </c>
      <c r="B45" s="36" t="s">
        <v>476</v>
      </c>
      <c r="C45" s="91">
        <v>28888.770010000004</v>
      </c>
      <c r="D45" s="91">
        <v>26347.392539999997</v>
      </c>
      <c r="E45" s="68" t="s">
        <v>371</v>
      </c>
      <c r="F45" s="133"/>
    </row>
    <row r="46" spans="1:6" s="56" customFormat="1">
      <c r="A46" s="55">
        <f t="shared" si="0"/>
        <v>42</v>
      </c>
      <c r="B46" s="54" t="s">
        <v>477</v>
      </c>
      <c r="C46" s="92">
        <v>5868901.3040299993</v>
      </c>
      <c r="D46" s="92">
        <v>5958639.5758399991</v>
      </c>
      <c r="E46" s="73" t="s">
        <v>84</v>
      </c>
      <c r="F46" s="133"/>
    </row>
    <row r="47" spans="1:6" s="56" customFormat="1">
      <c r="A47" s="55">
        <f t="shared" si="0"/>
        <v>43</v>
      </c>
      <c r="B47" s="54" t="s">
        <v>478</v>
      </c>
      <c r="C47" s="92">
        <v>8299427.1187099982</v>
      </c>
      <c r="D47" s="92">
        <v>8412636.5085000005</v>
      </c>
      <c r="E47" s="73" t="s">
        <v>85</v>
      </c>
      <c r="F47" s="133"/>
    </row>
    <row r="48" spans="1:6">
      <c r="A48" s="8">
        <f t="shared" si="0"/>
        <v>44</v>
      </c>
      <c r="B48" s="36" t="s">
        <v>479</v>
      </c>
      <c r="C48" s="91">
        <v>516115.90231000003</v>
      </c>
      <c r="D48" s="91">
        <v>538910.87479000003</v>
      </c>
      <c r="E48" s="68"/>
      <c r="F48" s="133"/>
    </row>
    <row r="49" spans="1:6">
      <c r="A49" s="8">
        <f t="shared" si="0"/>
        <v>45</v>
      </c>
      <c r="B49" s="36" t="s">
        <v>480</v>
      </c>
      <c r="C49" s="91">
        <v>2954827.46209</v>
      </c>
      <c r="D49" s="91">
        <v>2954827.46209</v>
      </c>
      <c r="E49" s="68" t="s">
        <v>97</v>
      </c>
      <c r="F49" s="133"/>
    </row>
    <row r="50" spans="1:6">
      <c r="A50" s="8">
        <f t="shared" si="0"/>
        <v>46</v>
      </c>
      <c r="B50" s="36" t="s">
        <v>481</v>
      </c>
      <c r="C50" s="91">
        <v>13935.525980000035</v>
      </c>
      <c r="D50" s="91">
        <v>13935.525980000035</v>
      </c>
      <c r="E50" s="68" t="s">
        <v>99</v>
      </c>
      <c r="F50" s="133"/>
    </row>
    <row r="51" spans="1:6">
      <c r="A51" s="8">
        <f t="shared" si="0"/>
        <v>47</v>
      </c>
      <c r="B51" s="36" t="s">
        <v>512</v>
      </c>
      <c r="C51" s="91">
        <f>18303.44964977*1000</f>
        <v>18303449.649769999</v>
      </c>
      <c r="D51" s="91">
        <v>18176577.177969996</v>
      </c>
      <c r="E51" s="68"/>
      <c r="F51" s="133"/>
    </row>
    <row r="52" spans="1:6">
      <c r="A52" s="8">
        <f t="shared" si="0"/>
        <v>48</v>
      </c>
      <c r="B52" s="36" t="s">
        <v>513</v>
      </c>
      <c r="C52" s="91">
        <f>15.89710082*1000</f>
        <v>15897.10082</v>
      </c>
      <c r="D52" s="91">
        <v>5362.5812299999998</v>
      </c>
      <c r="E52" s="68" t="s">
        <v>513</v>
      </c>
      <c r="F52" s="133"/>
    </row>
    <row r="53" spans="1:6">
      <c r="A53" s="8">
        <f t="shared" si="0"/>
        <v>49</v>
      </c>
      <c r="B53" s="36" t="s">
        <v>93</v>
      </c>
      <c r="C53" s="91">
        <v>3363341.8690999998</v>
      </c>
      <c r="D53" s="91">
        <v>3467398.2372500002</v>
      </c>
      <c r="E53" s="68" t="s">
        <v>94</v>
      </c>
      <c r="F53" s="133"/>
    </row>
    <row r="54" spans="1:6">
      <c r="A54" s="8">
        <f t="shared" si="0"/>
        <v>50</v>
      </c>
      <c r="B54" s="36" t="s">
        <v>482</v>
      </c>
      <c r="C54" s="91">
        <v>-673832.72590999992</v>
      </c>
      <c r="D54" s="91">
        <v>-725062.5534600002</v>
      </c>
      <c r="E54" s="68" t="s">
        <v>98</v>
      </c>
      <c r="F54" s="133"/>
    </row>
    <row r="55" spans="1:6" s="56" customFormat="1">
      <c r="A55" s="55">
        <f t="shared" si="0"/>
        <v>51</v>
      </c>
      <c r="B55" s="54" t="s">
        <v>484</v>
      </c>
      <c r="C55" s="92">
        <v>23977618.881959993</v>
      </c>
      <c r="D55" s="92">
        <v>23893038.431190003</v>
      </c>
      <c r="E55" s="73" t="s">
        <v>92</v>
      </c>
      <c r="F55" s="133"/>
    </row>
    <row r="56" spans="1:6" s="56" customFormat="1">
      <c r="A56" s="55">
        <f t="shared" si="0"/>
        <v>52</v>
      </c>
      <c r="B56" s="54" t="s">
        <v>483</v>
      </c>
      <c r="C56" s="92">
        <v>32793161.903120004</v>
      </c>
      <c r="D56" s="92">
        <v>32844585.814630002</v>
      </c>
      <c r="E56" s="73" t="s">
        <v>96</v>
      </c>
      <c r="F56" s="133"/>
    </row>
    <row r="58" spans="1:6" ht="15.75">
      <c r="B58" s="76" t="s">
        <v>408</v>
      </c>
    </row>
    <row r="59" spans="1:6" ht="15.75">
      <c r="B59" s="76"/>
      <c r="E59" s="38"/>
    </row>
    <row r="60" spans="1:6">
      <c r="E60" s="38"/>
    </row>
  </sheetData>
  <mergeCells count="2">
    <mergeCell ref="A2:E2"/>
    <mergeCell ref="A3:E3"/>
  </mergeCells>
  <printOptions horizontalCentered="1" verticalCentered="1"/>
  <pageMargins left="0" right="0" top="0" bottom="0" header="0" footer="0"/>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9137-EE54-4E1D-837D-2778F9DB94AC}">
  <sheetPr>
    <tabColor rgb="FF00B050"/>
    <pageSetUpPr fitToPage="1"/>
  </sheetPr>
  <dimension ref="A1:F60"/>
  <sheetViews>
    <sheetView zoomScale="85" zoomScaleNormal="85" workbookViewId="0">
      <pane xSplit="2" ySplit="4" topLeftCell="C5" activePane="bottomRight" state="frozen"/>
      <selection activeCell="I67" sqref="I67"/>
      <selection pane="topRight" activeCell="I67" sqref="I67"/>
      <selection pane="bottomLeft" activeCell="I67" sqref="I67"/>
      <selection pane="bottomRight"/>
    </sheetView>
  </sheetViews>
  <sheetFormatPr defaultColWidth="9.140625" defaultRowHeight="15"/>
  <cols>
    <col min="1" max="1" width="9.140625" style="6" customWidth="1"/>
    <col min="2" max="2" width="32.7109375" style="36" customWidth="1"/>
    <col min="3" max="4" width="17.85546875" style="6" customWidth="1"/>
    <col min="5" max="5" width="54.85546875" style="6" customWidth="1"/>
    <col min="6" max="37" width="26.140625" style="6" customWidth="1"/>
    <col min="38" max="38" width="0" style="6" hidden="1" customWidth="1"/>
    <col min="39" max="39" width="21.5703125" style="6" customWidth="1"/>
    <col min="40" max="16384" width="9.140625" style="6"/>
  </cols>
  <sheetData>
    <row r="1" spans="1:6">
      <c r="E1" s="71" t="s">
        <v>374</v>
      </c>
    </row>
    <row r="2" spans="1:6" ht="31.5" customHeight="1" thickBot="1">
      <c r="A2" s="183" t="s">
        <v>100</v>
      </c>
      <c r="B2" s="184"/>
      <c r="C2" s="184"/>
      <c r="D2" s="184"/>
      <c r="E2" s="184"/>
    </row>
    <row r="3" spans="1:6" ht="31.5" customHeight="1" thickBot="1">
      <c r="A3" s="180" t="s">
        <v>520</v>
      </c>
      <c r="B3" s="181"/>
      <c r="C3" s="181"/>
      <c r="D3" s="181"/>
      <c r="E3" s="181"/>
    </row>
    <row r="4" spans="1:6" s="45" customFormat="1" ht="32.25" thickBot="1">
      <c r="A4" s="43"/>
      <c r="B4" s="46" t="s">
        <v>17</v>
      </c>
      <c r="C4" s="41" t="s">
        <v>338</v>
      </c>
      <c r="D4" s="41" t="s">
        <v>552</v>
      </c>
      <c r="E4" s="44" t="s">
        <v>11</v>
      </c>
    </row>
    <row r="5" spans="1:6">
      <c r="A5" s="8">
        <v>1</v>
      </c>
      <c r="B5" s="36" t="s">
        <v>444</v>
      </c>
      <c r="C5" s="91">
        <v>2534455.97676</v>
      </c>
      <c r="D5" s="91">
        <v>2548273.3459799998</v>
      </c>
      <c r="E5" s="68" t="s">
        <v>363</v>
      </c>
      <c r="F5" s="133"/>
    </row>
    <row r="6" spans="1:6">
      <c r="A6" s="8">
        <f t="shared" ref="A6:A57" si="0">A5+1</f>
        <v>2</v>
      </c>
      <c r="B6" s="36" t="s">
        <v>445</v>
      </c>
      <c r="C6" s="91">
        <v>0</v>
      </c>
      <c r="D6" s="91">
        <v>0</v>
      </c>
      <c r="E6" s="68" t="s">
        <v>362</v>
      </c>
      <c r="F6" s="133"/>
    </row>
    <row r="7" spans="1:6">
      <c r="A7" s="8">
        <f t="shared" si="0"/>
        <v>3</v>
      </c>
      <c r="B7" s="36" t="s">
        <v>446</v>
      </c>
      <c r="C7" s="91">
        <v>824.22295000000008</v>
      </c>
      <c r="D7" s="91">
        <v>826.92762000000005</v>
      </c>
      <c r="E7" s="68" t="s">
        <v>485</v>
      </c>
      <c r="F7" s="133"/>
    </row>
    <row r="8" spans="1:6">
      <c r="A8" s="8">
        <f t="shared" si="0"/>
        <v>4</v>
      </c>
      <c r="B8" s="36" t="s">
        <v>447</v>
      </c>
      <c r="C8" s="91">
        <v>501800.86145999999</v>
      </c>
      <c r="D8" s="91">
        <v>514681.31643999991</v>
      </c>
      <c r="E8" s="68" t="s">
        <v>486</v>
      </c>
      <c r="F8" s="133"/>
    </row>
    <row r="9" spans="1:6">
      <c r="A9" s="8">
        <f t="shared" si="0"/>
        <v>5</v>
      </c>
      <c r="B9" s="36" t="s">
        <v>448</v>
      </c>
      <c r="C9" s="91">
        <v>0</v>
      </c>
      <c r="D9" s="91">
        <v>0</v>
      </c>
      <c r="E9" s="68" t="s">
        <v>487</v>
      </c>
      <c r="F9" s="133"/>
    </row>
    <row r="10" spans="1:6">
      <c r="A10" s="8">
        <f t="shared" si="0"/>
        <v>6</v>
      </c>
      <c r="B10" s="36" t="s">
        <v>449</v>
      </c>
      <c r="C10" s="91">
        <v>2449687.6719800001</v>
      </c>
      <c r="D10" s="91">
        <v>2552414.5222900007</v>
      </c>
      <c r="E10" s="68" t="s">
        <v>488</v>
      </c>
      <c r="F10" s="133"/>
    </row>
    <row r="11" spans="1:6" s="79" customFormat="1" ht="45">
      <c r="A11" s="8">
        <f t="shared" si="0"/>
        <v>7</v>
      </c>
      <c r="B11" s="36" t="s">
        <v>450</v>
      </c>
      <c r="C11" s="91">
        <v>0</v>
      </c>
      <c r="D11" s="91">
        <v>0</v>
      </c>
      <c r="E11" s="68" t="s">
        <v>489</v>
      </c>
      <c r="F11" s="133"/>
    </row>
    <row r="12" spans="1:6" ht="30">
      <c r="A12" s="8">
        <f t="shared" si="0"/>
        <v>8</v>
      </c>
      <c r="B12" s="36" t="s">
        <v>451</v>
      </c>
      <c r="C12" s="91">
        <v>0</v>
      </c>
      <c r="D12" s="91">
        <v>0</v>
      </c>
      <c r="E12" s="68" t="s">
        <v>490</v>
      </c>
      <c r="F12" s="133"/>
    </row>
    <row r="13" spans="1:6" ht="45">
      <c r="A13" s="8">
        <f t="shared" si="0"/>
        <v>9</v>
      </c>
      <c r="B13" s="36" t="s">
        <v>452</v>
      </c>
      <c r="C13" s="91">
        <v>0</v>
      </c>
      <c r="D13" s="91">
        <v>0</v>
      </c>
      <c r="E13" s="68" t="s">
        <v>491</v>
      </c>
      <c r="F13" s="133"/>
    </row>
    <row r="14" spans="1:6">
      <c r="A14" s="8">
        <f t="shared" si="0"/>
        <v>10</v>
      </c>
      <c r="B14" s="36" t="s">
        <v>453</v>
      </c>
      <c r="C14" s="91">
        <v>814384.49517000001</v>
      </c>
      <c r="D14" s="91">
        <v>837241.0909200001</v>
      </c>
      <c r="E14" s="68" t="s">
        <v>492</v>
      </c>
      <c r="F14" s="133"/>
    </row>
    <row r="15" spans="1:6" ht="30">
      <c r="A15" s="8">
        <f t="shared" si="0"/>
        <v>11</v>
      </c>
      <c r="B15" s="36" t="s">
        <v>454</v>
      </c>
      <c r="C15" s="91">
        <v>0</v>
      </c>
      <c r="D15" s="91">
        <v>0</v>
      </c>
      <c r="E15" s="68" t="s">
        <v>493</v>
      </c>
      <c r="F15" s="133"/>
    </row>
    <row r="16" spans="1:6">
      <c r="A16" s="8">
        <f t="shared" si="0"/>
        <v>12</v>
      </c>
      <c r="B16" s="36" t="s">
        <v>455</v>
      </c>
      <c r="C16" s="91">
        <v>0</v>
      </c>
      <c r="D16" s="91">
        <v>0</v>
      </c>
      <c r="E16" s="68" t="s">
        <v>494</v>
      </c>
      <c r="F16" s="133"/>
    </row>
    <row r="17" spans="1:6">
      <c r="A17" s="8">
        <f t="shared" si="0"/>
        <v>13</v>
      </c>
      <c r="B17" s="36" t="s">
        <v>456</v>
      </c>
      <c r="C17" s="91">
        <v>0</v>
      </c>
      <c r="D17" s="91">
        <v>0</v>
      </c>
      <c r="E17" s="68" t="s">
        <v>365</v>
      </c>
      <c r="F17" s="133"/>
    </row>
    <row r="18" spans="1:6">
      <c r="A18" s="8">
        <f t="shared" si="0"/>
        <v>14</v>
      </c>
      <c r="B18" s="36" t="s">
        <v>29</v>
      </c>
      <c r="C18" s="91">
        <v>3920.8684899999998</v>
      </c>
      <c r="D18" s="91">
        <v>3920.8684899999998</v>
      </c>
      <c r="E18" s="68" t="s">
        <v>30</v>
      </c>
      <c r="F18" s="133"/>
    </row>
    <row r="19" spans="1:6">
      <c r="A19" s="78">
        <f t="shared" si="0"/>
        <v>15</v>
      </c>
      <c r="B19" s="79" t="s">
        <v>457</v>
      </c>
      <c r="C19" s="91">
        <v>0</v>
      </c>
      <c r="D19" s="91">
        <v>0</v>
      </c>
      <c r="E19" s="87" t="s">
        <v>31</v>
      </c>
      <c r="F19" s="133"/>
    </row>
    <row r="20" spans="1:6" ht="30">
      <c r="A20" s="8">
        <f t="shared" si="0"/>
        <v>16</v>
      </c>
      <c r="B20" s="36" t="s">
        <v>458</v>
      </c>
      <c r="C20" s="91">
        <v>0</v>
      </c>
      <c r="D20" s="91">
        <v>0</v>
      </c>
      <c r="E20" s="68" t="s">
        <v>366</v>
      </c>
      <c r="F20" s="133"/>
    </row>
    <row r="21" spans="1:6">
      <c r="A21" s="8">
        <f t="shared" si="0"/>
        <v>17</v>
      </c>
      <c r="B21" s="36" t="s">
        <v>459</v>
      </c>
      <c r="C21" s="91">
        <v>0</v>
      </c>
      <c r="D21" s="91">
        <v>0</v>
      </c>
      <c r="E21" s="68" t="s">
        <v>34</v>
      </c>
      <c r="F21" s="133"/>
    </row>
    <row r="22" spans="1:6" ht="30">
      <c r="A22" s="8">
        <f t="shared" si="0"/>
        <v>18</v>
      </c>
      <c r="B22" s="36" t="s">
        <v>460</v>
      </c>
      <c r="C22" s="91">
        <v>0</v>
      </c>
      <c r="D22" s="91">
        <v>0</v>
      </c>
      <c r="E22" s="68" t="s">
        <v>36</v>
      </c>
      <c r="F22" s="133"/>
    </row>
    <row r="23" spans="1:6">
      <c r="A23" s="8">
        <f t="shared" si="0"/>
        <v>19</v>
      </c>
      <c r="B23" s="36" t="s">
        <v>407</v>
      </c>
      <c r="C23" s="91">
        <v>0</v>
      </c>
      <c r="D23" s="91">
        <v>0</v>
      </c>
      <c r="E23" s="68" t="s">
        <v>70</v>
      </c>
      <c r="F23" s="133"/>
    </row>
    <row r="24" spans="1:6">
      <c r="A24" s="8">
        <f t="shared" si="0"/>
        <v>20</v>
      </c>
      <c r="B24" s="36" t="s">
        <v>461</v>
      </c>
      <c r="C24" s="91">
        <v>0</v>
      </c>
      <c r="D24" s="91">
        <v>0</v>
      </c>
      <c r="E24" s="68"/>
      <c r="F24" s="133"/>
    </row>
    <row r="25" spans="1:6" ht="45">
      <c r="A25" s="8">
        <f t="shared" si="0"/>
        <v>21</v>
      </c>
      <c r="B25" s="36" t="s">
        <v>462</v>
      </c>
      <c r="C25" s="91">
        <v>0</v>
      </c>
      <c r="D25" s="91">
        <v>0</v>
      </c>
      <c r="E25" s="68"/>
      <c r="F25" s="133"/>
    </row>
    <row r="26" spans="1:6">
      <c r="A26" s="8">
        <f t="shared" si="0"/>
        <v>22</v>
      </c>
      <c r="B26" s="36" t="s">
        <v>463</v>
      </c>
      <c r="C26" s="91">
        <v>3800</v>
      </c>
      <c r="D26" s="91">
        <v>3800</v>
      </c>
      <c r="E26" s="68" t="s">
        <v>38</v>
      </c>
      <c r="F26" s="133"/>
    </row>
    <row r="27" spans="1:6" s="56" customFormat="1">
      <c r="A27" s="55">
        <f t="shared" si="0"/>
        <v>23</v>
      </c>
      <c r="B27" s="54" t="s">
        <v>39</v>
      </c>
      <c r="C27" s="92">
        <v>6308874.0968699995</v>
      </c>
      <c r="D27" s="92">
        <v>6461158.0718000019</v>
      </c>
      <c r="E27" s="73" t="s">
        <v>40</v>
      </c>
      <c r="F27" s="133"/>
    </row>
    <row r="28" spans="1:6">
      <c r="A28" s="8">
        <f t="shared" si="0"/>
        <v>24</v>
      </c>
      <c r="B28" s="36" t="s">
        <v>464</v>
      </c>
      <c r="C28" s="91">
        <v>315649.43527999998</v>
      </c>
      <c r="D28" s="91">
        <v>461982.56631999998</v>
      </c>
      <c r="E28" s="68" t="s">
        <v>65</v>
      </c>
      <c r="F28" s="133"/>
    </row>
    <row r="29" spans="1:6">
      <c r="A29" s="8">
        <f t="shared" si="0"/>
        <v>25</v>
      </c>
      <c r="B29" s="36" t="s">
        <v>465</v>
      </c>
      <c r="C29" s="91">
        <v>760687.9154099999</v>
      </c>
      <c r="D29" s="91">
        <v>825640.16501000011</v>
      </c>
      <c r="E29" s="68" t="s">
        <v>66</v>
      </c>
      <c r="F29" s="133"/>
    </row>
    <row r="30" spans="1:6">
      <c r="A30" s="8">
        <f t="shared" si="0"/>
        <v>26</v>
      </c>
      <c r="B30" s="36" t="s">
        <v>346</v>
      </c>
      <c r="C30" s="91">
        <v>0</v>
      </c>
      <c r="D30" s="6">
        <v>0</v>
      </c>
      <c r="E30" s="68" t="s">
        <v>367</v>
      </c>
      <c r="F30" s="133"/>
    </row>
    <row r="31" spans="1:6">
      <c r="A31" s="8">
        <f t="shared" si="0"/>
        <v>27</v>
      </c>
      <c r="B31" s="36" t="s">
        <v>466</v>
      </c>
      <c r="C31" s="91">
        <v>604492.27095000003</v>
      </c>
      <c r="D31" s="91">
        <v>634813.12427999999</v>
      </c>
      <c r="E31" s="68" t="s">
        <v>368</v>
      </c>
      <c r="F31" s="133"/>
    </row>
    <row r="32" spans="1:6">
      <c r="A32" s="8">
        <f t="shared" si="0"/>
        <v>28</v>
      </c>
      <c r="B32" s="36" t="s">
        <v>467</v>
      </c>
      <c r="C32" s="91">
        <v>52143.538440000004</v>
      </c>
      <c r="D32" s="91">
        <v>52342.113129999998</v>
      </c>
      <c r="E32" s="68" t="s">
        <v>71</v>
      </c>
      <c r="F32" s="133"/>
    </row>
    <row r="33" spans="1:6">
      <c r="A33" s="8">
        <f t="shared" si="0"/>
        <v>29</v>
      </c>
      <c r="B33" s="36" t="s">
        <v>468</v>
      </c>
      <c r="C33" s="91">
        <v>47841.327279999998</v>
      </c>
      <c r="D33" s="91">
        <v>49339.102329999994</v>
      </c>
      <c r="E33" s="68" t="s">
        <v>370</v>
      </c>
      <c r="F33" s="133"/>
    </row>
    <row r="34" spans="1:6">
      <c r="A34" s="8">
        <f t="shared" si="0"/>
        <v>30</v>
      </c>
      <c r="B34" s="36" t="s">
        <v>48</v>
      </c>
      <c r="C34" s="91">
        <v>599399.92297999992</v>
      </c>
      <c r="D34" s="91">
        <v>611035.95182000007</v>
      </c>
      <c r="E34" s="68" t="s">
        <v>73</v>
      </c>
      <c r="F34" s="133"/>
    </row>
    <row r="35" spans="1:6" s="56" customFormat="1">
      <c r="A35" s="55">
        <f t="shared" si="0"/>
        <v>31</v>
      </c>
      <c r="B35" s="54" t="s">
        <v>469</v>
      </c>
      <c r="C35" s="92">
        <v>2380214.41065</v>
      </c>
      <c r="D35" s="92">
        <v>2635153.02324</v>
      </c>
      <c r="E35" s="73" t="s">
        <v>74</v>
      </c>
      <c r="F35" s="133"/>
    </row>
    <row r="36" spans="1:6" s="56" customFormat="1">
      <c r="A36" s="55">
        <f t="shared" si="0"/>
        <v>32</v>
      </c>
      <c r="B36" s="54" t="s">
        <v>116</v>
      </c>
      <c r="C36" s="92">
        <v>8689088.5076200012</v>
      </c>
      <c r="D36" s="92">
        <v>9096311.0951000005</v>
      </c>
      <c r="E36" s="73" t="s">
        <v>75</v>
      </c>
      <c r="F36" s="133"/>
    </row>
    <row r="37" spans="1:6">
      <c r="A37" s="8">
        <f t="shared" si="0"/>
        <v>33</v>
      </c>
      <c r="B37" s="36" t="s">
        <v>470</v>
      </c>
      <c r="C37" s="91">
        <v>63110.281460000006</v>
      </c>
      <c r="D37" s="91">
        <v>68440.874070000005</v>
      </c>
      <c r="E37" s="68" t="s">
        <v>76</v>
      </c>
      <c r="F37" s="133"/>
    </row>
    <row r="38" spans="1:6">
      <c r="A38" s="8">
        <f t="shared" si="0"/>
        <v>34</v>
      </c>
      <c r="B38" s="36" t="s">
        <v>121</v>
      </c>
      <c r="C38" s="91">
        <v>206087.50474</v>
      </c>
      <c r="D38" s="91">
        <v>202848.43244</v>
      </c>
      <c r="E38" s="68" t="s">
        <v>56</v>
      </c>
      <c r="F38" s="133"/>
    </row>
    <row r="39" spans="1:6">
      <c r="A39" s="8">
        <f t="shared" si="0"/>
        <v>35</v>
      </c>
      <c r="B39" s="36" t="s">
        <v>471</v>
      </c>
      <c r="C39" s="91">
        <v>1400658.9453</v>
      </c>
      <c r="D39" s="91">
        <v>1462421.2377700002</v>
      </c>
      <c r="E39" s="68" t="s">
        <v>81</v>
      </c>
      <c r="F39" s="133"/>
    </row>
    <row r="40" spans="1:6" s="56" customFormat="1">
      <c r="A40" s="55">
        <f t="shared" si="0"/>
        <v>36</v>
      </c>
      <c r="B40" s="54" t="s">
        <v>472</v>
      </c>
      <c r="C40" s="92">
        <v>1669856.7315</v>
      </c>
      <c r="D40" s="92">
        <v>1733710.5442800003</v>
      </c>
      <c r="E40" s="73" t="s">
        <v>82</v>
      </c>
      <c r="F40" s="133"/>
    </row>
    <row r="41" spans="1:6" s="56" customFormat="1">
      <c r="A41" s="8">
        <f t="shared" si="0"/>
        <v>37</v>
      </c>
      <c r="B41" s="36" t="s">
        <v>510</v>
      </c>
      <c r="C41" s="91">
        <f>515.38033073*1000</f>
        <v>515380.33072999999</v>
      </c>
      <c r="D41" s="91">
        <v>558855.16506000003</v>
      </c>
      <c r="E41" s="73"/>
      <c r="F41" s="133"/>
    </row>
    <row r="42" spans="1:6" s="56" customFormat="1" ht="45">
      <c r="A42" s="8">
        <f t="shared" si="0"/>
        <v>38</v>
      </c>
      <c r="B42" s="36" t="s">
        <v>511</v>
      </c>
      <c r="C42" s="91">
        <v>0</v>
      </c>
      <c r="D42" s="91">
        <v>0</v>
      </c>
      <c r="E42" s="73"/>
      <c r="F42" s="133"/>
    </row>
    <row r="43" spans="1:6">
      <c r="A43" s="8">
        <f t="shared" si="0"/>
        <v>39</v>
      </c>
      <c r="B43" s="36" t="s">
        <v>473</v>
      </c>
      <c r="C43" s="91">
        <v>1035841.1935700001</v>
      </c>
      <c r="D43" s="91">
        <v>1083367.29152</v>
      </c>
      <c r="E43" s="68" t="s">
        <v>83</v>
      </c>
      <c r="F43" s="133"/>
    </row>
    <row r="44" spans="1:6" ht="30">
      <c r="A44" s="8">
        <f t="shared" si="0"/>
        <v>40</v>
      </c>
      <c r="B44" s="36" t="s">
        <v>474</v>
      </c>
      <c r="C44" s="91">
        <v>448737.09953000001</v>
      </c>
      <c r="D44" s="91">
        <v>521118.58218999999</v>
      </c>
      <c r="E44" s="68" t="s">
        <v>60</v>
      </c>
      <c r="F44" s="133"/>
    </row>
    <row r="45" spans="1:6">
      <c r="A45" s="8">
        <f t="shared" si="0"/>
        <v>41</v>
      </c>
      <c r="B45" s="36" t="s">
        <v>475</v>
      </c>
      <c r="C45" s="91">
        <v>665340.44970999996</v>
      </c>
      <c r="D45" s="91">
        <v>644616.64632000006</v>
      </c>
      <c r="E45" s="68" t="s">
        <v>61</v>
      </c>
      <c r="F45" s="133"/>
    </row>
    <row r="46" spans="1:6">
      <c r="A46" s="8">
        <f t="shared" si="0"/>
        <v>42</v>
      </c>
      <c r="B46" s="36" t="s">
        <v>476</v>
      </c>
      <c r="C46" s="91">
        <v>2383.5016299999997</v>
      </c>
      <c r="D46" s="91">
        <v>2414.21659</v>
      </c>
      <c r="E46" s="68" t="s">
        <v>371</v>
      </c>
      <c r="F46" s="133"/>
    </row>
    <row r="47" spans="1:6" s="56" customFormat="1">
      <c r="A47" s="55">
        <f t="shared" si="0"/>
        <v>43</v>
      </c>
      <c r="B47" s="54" t="s">
        <v>477</v>
      </c>
      <c r="C47" s="92">
        <v>2667682.5754499999</v>
      </c>
      <c r="D47" s="92">
        <v>2810371.9019499994</v>
      </c>
      <c r="E47" s="73" t="s">
        <v>84</v>
      </c>
      <c r="F47" s="133"/>
    </row>
    <row r="48" spans="1:6" s="56" customFormat="1">
      <c r="A48" s="55">
        <f t="shared" si="0"/>
        <v>44</v>
      </c>
      <c r="B48" s="54" t="s">
        <v>478</v>
      </c>
      <c r="C48" s="92">
        <v>4337539.3071499998</v>
      </c>
      <c r="D48" s="92">
        <v>4544082.4464299995</v>
      </c>
      <c r="E48" s="73" t="s">
        <v>85</v>
      </c>
      <c r="F48" s="133"/>
    </row>
    <row r="49" spans="1:6">
      <c r="A49" s="8">
        <f t="shared" si="0"/>
        <v>45</v>
      </c>
      <c r="B49" s="36" t="s">
        <v>479</v>
      </c>
      <c r="C49" s="91">
        <v>50000</v>
      </c>
      <c r="D49" s="91">
        <v>50000</v>
      </c>
      <c r="E49" s="68"/>
      <c r="F49" s="133"/>
    </row>
    <row r="50" spans="1:6">
      <c r="A50" s="8">
        <f t="shared" si="0"/>
        <v>46</v>
      </c>
      <c r="B50" s="36" t="s">
        <v>480</v>
      </c>
      <c r="C50" s="91">
        <v>1816423.7405100001</v>
      </c>
      <c r="D50" s="91">
        <v>1866423.7405100001</v>
      </c>
      <c r="E50" s="68" t="s">
        <v>97</v>
      </c>
      <c r="F50" s="133"/>
    </row>
    <row r="51" spans="1:6">
      <c r="A51" s="8">
        <f t="shared" si="0"/>
        <v>47</v>
      </c>
      <c r="B51" s="36" t="s">
        <v>481</v>
      </c>
      <c r="C51" s="91">
        <v>2500</v>
      </c>
      <c r="D51" s="91">
        <v>2500</v>
      </c>
      <c r="E51" s="68" t="s">
        <v>99</v>
      </c>
      <c r="F51" s="133"/>
    </row>
    <row r="52" spans="1:6">
      <c r="A52" s="8">
        <f t="shared" si="0"/>
        <v>48</v>
      </c>
      <c r="B52" s="36" t="s">
        <v>512</v>
      </c>
      <c r="C52" s="91">
        <f>1177.78611804*1000</f>
        <v>1177786.1180400001</v>
      </c>
      <c r="D52" s="91">
        <v>1251978.2092299997</v>
      </c>
      <c r="E52" s="68"/>
      <c r="F52" s="133"/>
    </row>
    <row r="53" spans="1:6">
      <c r="A53" s="8">
        <f t="shared" si="0"/>
        <v>49</v>
      </c>
      <c r="B53" s="36" t="s">
        <v>513</v>
      </c>
      <c r="C53" s="91">
        <v>0</v>
      </c>
      <c r="D53" s="91">
        <v>0</v>
      </c>
      <c r="E53" s="68" t="s">
        <v>513</v>
      </c>
      <c r="F53" s="133"/>
    </row>
    <row r="54" spans="1:6">
      <c r="A54" s="8">
        <f t="shared" si="0"/>
        <v>50</v>
      </c>
      <c r="B54" s="36" t="s">
        <v>93</v>
      </c>
      <c r="C54" s="91">
        <v>1292903.89121</v>
      </c>
      <c r="D54" s="91">
        <v>1369791.5648400001</v>
      </c>
      <c r="E54" s="68" t="s">
        <v>94</v>
      </c>
      <c r="F54" s="133"/>
    </row>
    <row r="55" spans="1:6">
      <c r="A55" s="8">
        <f t="shared" si="0"/>
        <v>51</v>
      </c>
      <c r="B55" s="36" t="s">
        <v>482</v>
      </c>
      <c r="C55" s="91">
        <v>11935.444280000002</v>
      </c>
      <c r="D55" s="91">
        <v>11535.143449999998</v>
      </c>
      <c r="E55" s="68" t="s">
        <v>98</v>
      </c>
      <c r="F55" s="133"/>
    </row>
    <row r="56" spans="1:6" s="56" customFormat="1">
      <c r="A56" s="55">
        <f t="shared" si="0"/>
        <v>52</v>
      </c>
      <c r="B56" s="54" t="s">
        <v>484</v>
      </c>
      <c r="C56" s="92">
        <v>4301549.1941499999</v>
      </c>
      <c r="D56" s="92">
        <v>4502228.6580999987</v>
      </c>
      <c r="E56" s="73" t="s">
        <v>92</v>
      </c>
      <c r="F56" s="133"/>
    </row>
    <row r="57" spans="1:6" s="56" customFormat="1">
      <c r="A57" s="55">
        <f t="shared" si="0"/>
        <v>53</v>
      </c>
      <c r="B57" s="54" t="s">
        <v>483</v>
      </c>
      <c r="C57" s="92">
        <v>8689088.5014000013</v>
      </c>
      <c r="D57" s="92">
        <v>9096311.1046699993</v>
      </c>
      <c r="E57" s="73" t="s">
        <v>96</v>
      </c>
      <c r="F57" s="133"/>
    </row>
    <row r="58" spans="1:6">
      <c r="C58" s="32"/>
      <c r="D58" s="32"/>
      <c r="E58" s="32"/>
    </row>
    <row r="59" spans="1:6" ht="15.75">
      <c r="B59" s="76" t="s">
        <v>408</v>
      </c>
    </row>
    <row r="60" spans="1:6" ht="15.75">
      <c r="B60" s="76"/>
    </row>
  </sheetData>
  <mergeCells count="2">
    <mergeCell ref="A2:E2"/>
    <mergeCell ref="A3:E3"/>
  </mergeCells>
  <pageMargins left="1" right="1" top="1" bottom="1.46639015748032" header="1" footer="1"/>
  <pageSetup paperSize="9" scale="64" fitToHeight="0" orientation="landscape" r:id="rId1"/>
  <headerFooter alignWithMargins="0">
    <oddFooter>&amp;L&amp;"Arial,Italic"&amp;8 Muhamad Maulana Yasin Jayawiguna:WA00810, 2/22/2016 1:19:18 PM 
&amp;"-,Regular"Hal:  1/ 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FFB4-978A-4985-B8A0-F5F5501989DB}">
  <sheetPr>
    <tabColor rgb="FF00B050"/>
    <pageSetUpPr fitToPage="1"/>
  </sheetPr>
  <dimension ref="A1:F62"/>
  <sheetViews>
    <sheetView zoomScale="85" zoomScaleNormal="85" workbookViewId="0">
      <pane xSplit="2" ySplit="4" topLeftCell="C5" activePane="bottomRight" state="frozen"/>
      <selection activeCell="A5" sqref="A5:D62"/>
      <selection pane="topRight" activeCell="A5" sqref="A5:D62"/>
      <selection pane="bottomLeft" activeCell="A5" sqref="A5:D62"/>
      <selection pane="bottomRight"/>
    </sheetView>
  </sheetViews>
  <sheetFormatPr defaultColWidth="9.140625" defaultRowHeight="15"/>
  <cols>
    <col min="1" max="1" width="9.140625" style="6"/>
    <col min="2" max="2" width="34.85546875" style="6" customWidth="1"/>
    <col min="3" max="4" width="20.140625" style="6" customWidth="1"/>
    <col min="5" max="5" width="57.5703125" style="6" bestFit="1" customWidth="1"/>
    <col min="6" max="40" width="26.140625" style="6" customWidth="1"/>
    <col min="41" max="41" width="0" style="6" hidden="1" customWidth="1"/>
    <col min="42" max="42" width="21.5703125" style="6" customWidth="1"/>
    <col min="43" max="16384" width="9.140625" style="6"/>
  </cols>
  <sheetData>
    <row r="1" spans="1:6">
      <c r="E1" s="71" t="s">
        <v>374</v>
      </c>
    </row>
    <row r="2" spans="1:6" ht="23.25" thickBot="1">
      <c r="A2" s="183" t="s">
        <v>100</v>
      </c>
      <c r="B2" s="184"/>
      <c r="C2" s="184"/>
      <c r="D2" s="184"/>
      <c r="E2" s="184"/>
    </row>
    <row r="3" spans="1:6" ht="23.25" customHeight="1" thickBot="1">
      <c r="A3" s="180" t="s">
        <v>509</v>
      </c>
      <c r="B3" s="181"/>
      <c r="C3" s="181"/>
      <c r="D3" s="181"/>
      <c r="E3" s="181"/>
    </row>
    <row r="4" spans="1:6" s="42" customFormat="1" ht="32.25" thickBot="1">
      <c r="A4" s="35" t="s">
        <v>1</v>
      </c>
      <c r="B4" s="35" t="s">
        <v>17</v>
      </c>
      <c r="C4" s="41" t="s">
        <v>338</v>
      </c>
      <c r="D4" s="41" t="s">
        <v>552</v>
      </c>
      <c r="E4" s="35" t="s">
        <v>11</v>
      </c>
    </row>
    <row r="5" spans="1:6">
      <c r="A5" s="8">
        <v>1</v>
      </c>
      <c r="B5" s="36" t="s">
        <v>444</v>
      </c>
      <c r="C5" s="91">
        <v>529474</v>
      </c>
      <c r="D5" s="91">
        <v>550274</v>
      </c>
      <c r="E5" s="68" t="s">
        <v>363</v>
      </c>
      <c r="F5" s="34"/>
    </row>
    <row r="6" spans="1:6">
      <c r="A6" s="8">
        <f t="shared" ref="A6:A56" si="0">A5+1</f>
        <v>2</v>
      </c>
      <c r="B6" s="36" t="s">
        <v>445</v>
      </c>
      <c r="C6" s="91">
        <v>0</v>
      </c>
      <c r="D6" s="91">
        <v>0</v>
      </c>
      <c r="E6" s="68" t="s">
        <v>362</v>
      </c>
      <c r="F6" s="34"/>
    </row>
    <row r="7" spans="1:6" ht="15" customHeight="1">
      <c r="A7" s="8">
        <f t="shared" si="0"/>
        <v>3</v>
      </c>
      <c r="B7" s="36" t="s">
        <v>446</v>
      </c>
      <c r="C7" s="132">
        <v>23.25</v>
      </c>
      <c r="D7" s="132">
        <v>20.475000000000001</v>
      </c>
      <c r="E7" s="68" t="s">
        <v>485</v>
      </c>
      <c r="F7" s="34"/>
    </row>
    <row r="8" spans="1:6" ht="15" customHeight="1">
      <c r="A8" s="8">
        <f t="shared" si="0"/>
        <v>4</v>
      </c>
      <c r="B8" s="36" t="s">
        <v>447</v>
      </c>
      <c r="C8" s="91">
        <v>294077.94300000003</v>
      </c>
      <c r="D8" s="91">
        <v>287822.64462000004</v>
      </c>
      <c r="E8" s="68" t="s">
        <v>486</v>
      </c>
      <c r="F8" s="34"/>
    </row>
    <row r="9" spans="1:6" ht="15" customHeight="1">
      <c r="A9" s="8">
        <f t="shared" si="0"/>
        <v>5</v>
      </c>
      <c r="B9" s="36" t="s">
        <v>448</v>
      </c>
      <c r="C9" s="91">
        <v>0</v>
      </c>
      <c r="D9" s="91">
        <v>0</v>
      </c>
      <c r="E9" s="68" t="s">
        <v>487</v>
      </c>
      <c r="F9" s="34"/>
    </row>
    <row r="10" spans="1:6" ht="15" customHeight="1">
      <c r="A10" s="8">
        <f t="shared" si="0"/>
        <v>6</v>
      </c>
      <c r="B10" s="36" t="s">
        <v>449</v>
      </c>
      <c r="C10" s="91">
        <v>1062266.2050600001</v>
      </c>
      <c r="D10" s="91">
        <v>1061906.3502400001</v>
      </c>
      <c r="E10" s="68" t="s">
        <v>488</v>
      </c>
      <c r="F10" s="34"/>
    </row>
    <row r="11" spans="1:6" ht="15" customHeight="1">
      <c r="A11" s="8">
        <f t="shared" si="0"/>
        <v>7</v>
      </c>
      <c r="B11" s="36" t="s">
        <v>450</v>
      </c>
      <c r="C11" s="91">
        <v>0</v>
      </c>
      <c r="D11" s="91">
        <v>0</v>
      </c>
      <c r="E11" s="68" t="s">
        <v>489</v>
      </c>
      <c r="F11" s="34"/>
    </row>
    <row r="12" spans="1:6" ht="15" customHeight="1">
      <c r="A12" s="8">
        <f t="shared" si="0"/>
        <v>8</v>
      </c>
      <c r="B12" s="36" t="s">
        <v>451</v>
      </c>
      <c r="C12" s="91">
        <v>0</v>
      </c>
      <c r="D12" s="91">
        <v>0</v>
      </c>
      <c r="E12" s="68" t="s">
        <v>490</v>
      </c>
      <c r="F12" s="34"/>
    </row>
    <row r="13" spans="1:6" ht="15" customHeight="1">
      <c r="A13" s="8">
        <f t="shared" si="0"/>
        <v>9</v>
      </c>
      <c r="B13" s="36" t="s">
        <v>452</v>
      </c>
      <c r="C13" s="91">
        <v>0</v>
      </c>
      <c r="D13" s="91">
        <v>0</v>
      </c>
      <c r="E13" s="68" t="s">
        <v>491</v>
      </c>
      <c r="F13" s="34"/>
    </row>
    <row r="14" spans="1:6" ht="15" customHeight="1">
      <c r="A14" s="8">
        <f t="shared" si="0"/>
        <v>10</v>
      </c>
      <c r="B14" s="36" t="s">
        <v>453</v>
      </c>
      <c r="C14" s="91">
        <v>327455.75502999994</v>
      </c>
      <c r="D14" s="91">
        <v>327650.75394000002</v>
      </c>
      <c r="E14" s="68" t="s">
        <v>492</v>
      </c>
      <c r="F14" s="34"/>
    </row>
    <row r="15" spans="1:6" ht="15" customHeight="1">
      <c r="A15" s="8">
        <f t="shared" si="0"/>
        <v>11</v>
      </c>
      <c r="B15" s="36" t="s">
        <v>454</v>
      </c>
      <c r="C15" s="91">
        <v>0</v>
      </c>
      <c r="D15" s="91">
        <v>0</v>
      </c>
      <c r="E15" s="68" t="s">
        <v>493</v>
      </c>
      <c r="F15" s="34"/>
    </row>
    <row r="16" spans="1:6" ht="15" customHeight="1">
      <c r="A16" s="8">
        <f t="shared" si="0"/>
        <v>12</v>
      </c>
      <c r="B16" s="36" t="s">
        <v>455</v>
      </c>
      <c r="C16" s="91">
        <v>0</v>
      </c>
      <c r="D16" s="91">
        <v>0</v>
      </c>
      <c r="E16" s="68" t="s">
        <v>494</v>
      </c>
      <c r="F16" s="34"/>
    </row>
    <row r="17" spans="1:6" ht="15" customHeight="1">
      <c r="A17" s="8">
        <f t="shared" si="0"/>
        <v>13</v>
      </c>
      <c r="B17" s="36" t="s">
        <v>456</v>
      </c>
      <c r="C17" s="91">
        <v>0</v>
      </c>
      <c r="D17" s="91">
        <v>0</v>
      </c>
      <c r="E17" s="68" t="s">
        <v>365</v>
      </c>
      <c r="F17" s="34"/>
    </row>
    <row r="18" spans="1:6" ht="15" customHeight="1">
      <c r="A18" s="8">
        <f t="shared" si="0"/>
        <v>14</v>
      </c>
      <c r="B18" s="36" t="s">
        <v>29</v>
      </c>
      <c r="C18" s="91">
        <v>96816.816319999998</v>
      </c>
      <c r="D18" s="91">
        <v>96078.816319999998</v>
      </c>
      <c r="E18" s="68" t="s">
        <v>30</v>
      </c>
      <c r="F18" s="34"/>
    </row>
    <row r="19" spans="1:6" ht="15" customHeight="1">
      <c r="A19" s="78">
        <f t="shared" si="0"/>
        <v>15</v>
      </c>
      <c r="B19" s="79" t="s">
        <v>457</v>
      </c>
      <c r="C19" s="91">
        <v>16194.959690000002</v>
      </c>
      <c r="D19" s="91">
        <v>16194.959690000002</v>
      </c>
      <c r="E19" s="87" t="s">
        <v>31</v>
      </c>
      <c r="F19" s="34"/>
    </row>
    <row r="20" spans="1:6" ht="15" customHeight="1">
      <c r="A20" s="8">
        <f t="shared" si="0"/>
        <v>16</v>
      </c>
      <c r="B20" s="36" t="s">
        <v>458</v>
      </c>
      <c r="C20" s="91">
        <v>0</v>
      </c>
      <c r="D20" s="91">
        <v>0</v>
      </c>
      <c r="E20" s="68" t="s">
        <v>366</v>
      </c>
      <c r="F20" s="34"/>
    </row>
    <row r="21" spans="1:6" ht="15" customHeight="1">
      <c r="A21" s="8">
        <f t="shared" si="0"/>
        <v>17</v>
      </c>
      <c r="B21" s="36" t="s">
        <v>459</v>
      </c>
      <c r="C21" s="91">
        <v>0</v>
      </c>
      <c r="D21" s="91">
        <v>0</v>
      </c>
      <c r="E21" s="68" t="s">
        <v>34</v>
      </c>
      <c r="F21" s="34"/>
    </row>
    <row r="22" spans="1:6" ht="15" customHeight="1">
      <c r="A22" s="8">
        <f t="shared" si="0"/>
        <v>18</v>
      </c>
      <c r="B22" s="36" t="s">
        <v>460</v>
      </c>
      <c r="C22" s="91">
        <v>0</v>
      </c>
      <c r="D22" s="91">
        <v>0</v>
      </c>
      <c r="E22" s="68" t="s">
        <v>36</v>
      </c>
      <c r="F22" s="34"/>
    </row>
    <row r="23" spans="1:6" ht="15" customHeight="1">
      <c r="A23" s="8">
        <f t="shared" si="0"/>
        <v>19</v>
      </c>
      <c r="B23" s="36" t="s">
        <v>407</v>
      </c>
      <c r="C23" s="91">
        <v>0</v>
      </c>
      <c r="D23" s="91">
        <v>0</v>
      </c>
      <c r="E23" s="68" t="s">
        <v>70</v>
      </c>
      <c r="F23" s="34"/>
    </row>
    <row r="24" spans="1:6" ht="15" customHeight="1">
      <c r="A24" s="8">
        <f t="shared" si="0"/>
        <v>20</v>
      </c>
      <c r="B24" s="36" t="s">
        <v>461</v>
      </c>
      <c r="C24" s="91">
        <v>0</v>
      </c>
      <c r="D24" s="91">
        <v>0</v>
      </c>
      <c r="E24" s="68"/>
      <c r="F24" s="34"/>
    </row>
    <row r="25" spans="1:6" ht="15" customHeight="1">
      <c r="A25" s="8">
        <f t="shared" si="0"/>
        <v>21</v>
      </c>
      <c r="B25" s="36" t="s">
        <v>462</v>
      </c>
      <c r="C25" s="91">
        <v>0</v>
      </c>
      <c r="D25" s="91">
        <v>0</v>
      </c>
      <c r="E25" s="68"/>
      <c r="F25" s="34"/>
    </row>
    <row r="26" spans="1:6" ht="15" customHeight="1">
      <c r="A26" s="8">
        <f t="shared" si="0"/>
        <v>22</v>
      </c>
      <c r="B26" s="36" t="s">
        <v>463</v>
      </c>
      <c r="C26" s="91">
        <v>0</v>
      </c>
      <c r="D26" s="91">
        <v>0</v>
      </c>
      <c r="E26" s="68" t="s">
        <v>38</v>
      </c>
      <c r="F26" s="34"/>
    </row>
    <row r="27" spans="1:6" ht="15" customHeight="1">
      <c r="A27" s="55">
        <f t="shared" si="0"/>
        <v>23</v>
      </c>
      <c r="B27" s="54" t="s">
        <v>39</v>
      </c>
      <c r="C27" s="92">
        <v>2326308.9291300001</v>
      </c>
      <c r="D27" s="92">
        <v>2339947.9998499998</v>
      </c>
      <c r="E27" s="73" t="s">
        <v>40</v>
      </c>
      <c r="F27" s="34"/>
    </row>
    <row r="28" spans="1:6" ht="15" customHeight="1">
      <c r="A28" s="8">
        <f t="shared" si="0"/>
        <v>24</v>
      </c>
      <c r="B28" s="36" t="s">
        <v>464</v>
      </c>
      <c r="C28" s="91">
        <v>18807.752549999997</v>
      </c>
      <c r="D28" s="91">
        <v>18304.361230000002</v>
      </c>
      <c r="E28" s="68" t="s">
        <v>65</v>
      </c>
      <c r="F28" s="34"/>
    </row>
    <row r="29" spans="1:6" ht="15" customHeight="1">
      <c r="A29" s="8">
        <f t="shared" si="0"/>
        <v>25</v>
      </c>
      <c r="B29" s="36" t="s">
        <v>465</v>
      </c>
      <c r="C29" s="91">
        <v>220798.43527999998</v>
      </c>
      <c r="D29" s="91">
        <v>223812.65056000001</v>
      </c>
      <c r="E29" s="68" t="s">
        <v>66</v>
      </c>
      <c r="F29" s="34"/>
    </row>
    <row r="30" spans="1:6" ht="15" customHeight="1">
      <c r="A30" s="8">
        <f t="shared" si="0"/>
        <v>26</v>
      </c>
      <c r="B30" s="36" t="s">
        <v>466</v>
      </c>
      <c r="C30" s="91">
        <v>159521.06888999997</v>
      </c>
      <c r="D30" s="91">
        <v>180588.14817999999</v>
      </c>
      <c r="E30" s="68" t="s">
        <v>368</v>
      </c>
      <c r="F30" s="34"/>
    </row>
    <row r="31" spans="1:6" ht="15" customHeight="1">
      <c r="A31" s="8">
        <f t="shared" si="0"/>
        <v>27</v>
      </c>
      <c r="B31" s="36" t="s">
        <v>467</v>
      </c>
      <c r="C31" s="91">
        <v>16346.911429999998</v>
      </c>
      <c r="D31" s="91">
        <v>16359.514069999999</v>
      </c>
      <c r="E31" s="68" t="s">
        <v>71</v>
      </c>
      <c r="F31" s="34"/>
    </row>
    <row r="32" spans="1:6" ht="15" customHeight="1">
      <c r="A32" s="8">
        <f t="shared" si="0"/>
        <v>28</v>
      </c>
      <c r="B32" s="36" t="s">
        <v>468</v>
      </c>
      <c r="C32" s="91">
        <v>0</v>
      </c>
      <c r="D32" s="91">
        <v>0</v>
      </c>
      <c r="E32" s="68" t="s">
        <v>370</v>
      </c>
      <c r="F32" s="34"/>
    </row>
    <row r="33" spans="1:6" ht="15" customHeight="1">
      <c r="A33" s="8">
        <f t="shared" si="0"/>
        <v>29</v>
      </c>
      <c r="B33" s="36" t="s">
        <v>48</v>
      </c>
      <c r="C33" s="91">
        <v>17454.292450000001</v>
      </c>
      <c r="D33" s="91">
        <v>37060.235690000001</v>
      </c>
      <c r="E33" s="68" t="s">
        <v>73</v>
      </c>
      <c r="F33" s="34"/>
    </row>
    <row r="34" spans="1:6" ht="15" customHeight="1">
      <c r="A34" s="55">
        <f t="shared" si="0"/>
        <v>30</v>
      </c>
      <c r="B34" s="54" t="s">
        <v>469</v>
      </c>
      <c r="C34" s="92">
        <v>432928.46065999998</v>
      </c>
      <c r="D34" s="92">
        <v>476124.90979000001</v>
      </c>
      <c r="E34" s="73" t="s">
        <v>74</v>
      </c>
      <c r="F34" s="34"/>
    </row>
    <row r="35" spans="1:6" ht="15" customHeight="1">
      <c r="A35" s="55">
        <f t="shared" si="0"/>
        <v>31</v>
      </c>
      <c r="B35" s="54" t="s">
        <v>116</v>
      </c>
      <c r="C35" s="92">
        <v>2759237.3898200002</v>
      </c>
      <c r="D35" s="92">
        <v>2816072.9096599999</v>
      </c>
      <c r="E35" s="73" t="s">
        <v>75</v>
      </c>
      <c r="F35" s="34"/>
    </row>
    <row r="36" spans="1:6" ht="15" customHeight="1">
      <c r="A36" s="8">
        <f t="shared" si="0"/>
        <v>32</v>
      </c>
      <c r="B36" s="36" t="s">
        <v>470</v>
      </c>
      <c r="C36" s="91">
        <v>206119.20728</v>
      </c>
      <c r="D36" s="91">
        <v>205558.43442999999</v>
      </c>
      <c r="E36" s="68" t="s">
        <v>76</v>
      </c>
      <c r="F36" s="34"/>
    </row>
    <row r="37" spans="1:6" ht="15" customHeight="1">
      <c r="A37" s="8">
        <f t="shared" si="0"/>
        <v>33</v>
      </c>
      <c r="B37" s="36" t="s">
        <v>121</v>
      </c>
      <c r="C37" s="91">
        <v>27871.613670000002</v>
      </c>
      <c r="D37" s="91">
        <v>28081.360490000003</v>
      </c>
      <c r="E37" s="68" t="s">
        <v>56</v>
      </c>
      <c r="F37" s="34"/>
    </row>
    <row r="38" spans="1:6" ht="15" customHeight="1">
      <c r="A38" s="8">
        <f t="shared" si="0"/>
        <v>34</v>
      </c>
      <c r="B38" s="36" t="s">
        <v>471</v>
      </c>
      <c r="C38" s="91">
        <v>54203.871379999997</v>
      </c>
      <c r="D38" s="91">
        <v>60019.901700000002</v>
      </c>
      <c r="E38" s="68" t="s">
        <v>81</v>
      </c>
      <c r="F38" s="34"/>
    </row>
    <row r="39" spans="1:6" ht="15" customHeight="1">
      <c r="A39" s="55">
        <f t="shared" si="0"/>
        <v>35</v>
      </c>
      <c r="B39" s="54" t="s">
        <v>472</v>
      </c>
      <c r="C39" s="92">
        <v>288194.69232999999</v>
      </c>
      <c r="D39" s="92">
        <v>293659.69662000006</v>
      </c>
      <c r="E39" s="73" t="s">
        <v>82</v>
      </c>
      <c r="F39" s="34"/>
    </row>
    <row r="40" spans="1:6" ht="15" customHeight="1">
      <c r="A40" s="8">
        <f t="shared" si="0"/>
        <v>36</v>
      </c>
      <c r="B40" s="36" t="s">
        <v>510</v>
      </c>
      <c r="C40" s="91">
        <f>179.6204789*1000</f>
        <v>179620.47889999999</v>
      </c>
      <c r="D40" s="91">
        <v>182207.46700000003</v>
      </c>
      <c r="E40" s="73"/>
      <c r="F40" s="34"/>
    </row>
    <row r="41" spans="1:6" ht="30">
      <c r="A41" s="8">
        <f t="shared" si="0"/>
        <v>37</v>
      </c>
      <c r="B41" s="36" t="s">
        <v>511</v>
      </c>
      <c r="C41" s="91">
        <v>0</v>
      </c>
      <c r="D41" s="91">
        <v>0</v>
      </c>
      <c r="E41" s="73"/>
      <c r="F41" s="34"/>
    </row>
    <row r="42" spans="1:6" ht="15" customHeight="1">
      <c r="A42" s="8">
        <f t="shared" si="0"/>
        <v>38</v>
      </c>
      <c r="B42" s="36" t="s">
        <v>473</v>
      </c>
      <c r="C42" s="91">
        <v>681982.74679</v>
      </c>
      <c r="D42" s="91">
        <v>715913.81236999994</v>
      </c>
      <c r="E42" s="68" t="s">
        <v>83</v>
      </c>
      <c r="F42" s="34"/>
    </row>
    <row r="43" spans="1:6" ht="15" customHeight="1">
      <c r="A43" s="8">
        <f t="shared" si="0"/>
        <v>39</v>
      </c>
      <c r="B43" s="36" t="s">
        <v>474</v>
      </c>
      <c r="C43" s="91">
        <v>153269.40426000001</v>
      </c>
      <c r="D43" s="91">
        <v>144962.07524999999</v>
      </c>
      <c r="E43" s="68" t="s">
        <v>60</v>
      </c>
      <c r="F43" s="34"/>
    </row>
    <row r="44" spans="1:6" ht="15" customHeight="1">
      <c r="A44" s="8">
        <f t="shared" si="0"/>
        <v>40</v>
      </c>
      <c r="B44" s="36" t="s">
        <v>475</v>
      </c>
      <c r="C44" s="91">
        <v>435999.35766999994</v>
      </c>
      <c r="D44" s="91">
        <v>444966.91979000001</v>
      </c>
      <c r="E44" s="68" t="s">
        <v>61</v>
      </c>
      <c r="F44" s="34"/>
    </row>
    <row r="45" spans="1:6" ht="15" customHeight="1">
      <c r="A45" s="8">
        <f t="shared" si="0"/>
        <v>41</v>
      </c>
      <c r="B45" s="36" t="s">
        <v>476</v>
      </c>
      <c r="C45" s="91">
        <v>4.5192100000000002</v>
      </c>
      <c r="D45" s="91">
        <v>12.79997</v>
      </c>
      <c r="E45" s="68" t="s">
        <v>371</v>
      </c>
      <c r="F45" s="34"/>
    </row>
    <row r="46" spans="1:6" ht="15" customHeight="1">
      <c r="A46" s="55">
        <f t="shared" si="0"/>
        <v>42</v>
      </c>
      <c r="B46" s="54" t="s">
        <v>477</v>
      </c>
      <c r="C46" s="92">
        <v>1450876.50688</v>
      </c>
      <c r="D46" s="92">
        <v>1488063.07445</v>
      </c>
      <c r="E46" s="73" t="s">
        <v>84</v>
      </c>
      <c r="F46" s="34"/>
    </row>
    <row r="47" spans="1:6" ht="15" customHeight="1">
      <c r="A47" s="55">
        <f t="shared" si="0"/>
        <v>43</v>
      </c>
      <c r="B47" s="54" t="s">
        <v>478</v>
      </c>
      <c r="C47" s="92">
        <v>1739071.1992600001</v>
      </c>
      <c r="D47" s="92">
        <v>1781722.7711400001</v>
      </c>
      <c r="E47" s="73" t="s">
        <v>85</v>
      </c>
      <c r="F47" s="34"/>
    </row>
    <row r="48" spans="1:6" ht="15" customHeight="1">
      <c r="A48" s="8">
        <f t="shared" si="0"/>
        <v>44</v>
      </c>
      <c r="B48" s="36" t="s">
        <v>479</v>
      </c>
      <c r="C48" s="91">
        <v>0</v>
      </c>
      <c r="D48" s="91">
        <v>0</v>
      </c>
      <c r="E48" s="68"/>
      <c r="F48" s="34"/>
    </row>
    <row r="49" spans="1:6" ht="15" customHeight="1">
      <c r="A49" s="8">
        <f t="shared" si="0"/>
        <v>45</v>
      </c>
      <c r="B49" s="36" t="s">
        <v>480</v>
      </c>
      <c r="C49" s="91">
        <v>491000</v>
      </c>
      <c r="D49" s="91">
        <v>491000</v>
      </c>
      <c r="E49" s="68" t="s">
        <v>97</v>
      </c>
      <c r="F49" s="34"/>
    </row>
    <row r="50" spans="1:6" ht="15" customHeight="1">
      <c r="A50" s="8">
        <f t="shared" si="0"/>
        <v>46</v>
      </c>
      <c r="B50" s="36" t="s">
        <v>481</v>
      </c>
      <c r="C50" s="91">
        <v>0</v>
      </c>
      <c r="D50" s="91">
        <v>0</v>
      </c>
      <c r="E50" s="68" t="s">
        <v>99</v>
      </c>
      <c r="F50" s="34"/>
    </row>
    <row r="51" spans="1:6" ht="15" customHeight="1">
      <c r="A51" s="8">
        <f t="shared" si="0"/>
        <v>47</v>
      </c>
      <c r="B51" s="36" t="s">
        <v>512</v>
      </c>
      <c r="C51" s="91">
        <f>+-244.68977305*1000</f>
        <v>-244689.77305000002</v>
      </c>
      <c r="D51" s="91">
        <v>-238977.44834</v>
      </c>
      <c r="E51" s="68"/>
      <c r="F51" s="34"/>
    </row>
    <row r="52" spans="1:6" ht="15" customHeight="1">
      <c r="A52" s="8">
        <f t="shared" si="0"/>
        <v>48</v>
      </c>
      <c r="B52" s="36" t="s">
        <v>513</v>
      </c>
      <c r="C52" s="91">
        <v>0</v>
      </c>
      <c r="D52" s="91">
        <v>0</v>
      </c>
      <c r="E52" s="68" t="s">
        <v>513</v>
      </c>
      <c r="F52" s="34"/>
    </row>
    <row r="53" spans="1:6" ht="15" customHeight="1">
      <c r="A53" s="8">
        <f t="shared" si="0"/>
        <v>49</v>
      </c>
      <c r="B53" s="36" t="s">
        <v>93</v>
      </c>
      <c r="C53" s="91">
        <v>764589.45273000002</v>
      </c>
      <c r="D53" s="91">
        <v>773227.02572999999</v>
      </c>
      <c r="E53" s="68" t="s">
        <v>94</v>
      </c>
      <c r="F53" s="34"/>
    </row>
    <row r="54" spans="1:6" ht="15" customHeight="1">
      <c r="A54" s="8">
        <f t="shared" si="0"/>
        <v>50</v>
      </c>
      <c r="B54" s="36" t="s">
        <v>482</v>
      </c>
      <c r="C54" s="91">
        <v>9266.5108400000008</v>
      </c>
      <c r="D54" s="91">
        <v>9100.5604300000014</v>
      </c>
      <c r="E54" s="68" t="s">
        <v>98</v>
      </c>
      <c r="F54" s="34"/>
    </row>
    <row r="55" spans="1:6" ht="15" customHeight="1">
      <c r="A55" s="55">
        <f t="shared" si="0"/>
        <v>51</v>
      </c>
      <c r="B55" s="54" t="s">
        <v>484</v>
      </c>
      <c r="C55" s="92">
        <v>1020166.19054</v>
      </c>
      <c r="D55" s="92">
        <v>1034350.1378399999</v>
      </c>
      <c r="E55" s="73" t="s">
        <v>92</v>
      </c>
      <c r="F55" s="34"/>
    </row>
    <row r="56" spans="1:6" ht="15" customHeight="1">
      <c r="A56" s="55">
        <f t="shared" si="0"/>
        <v>52</v>
      </c>
      <c r="B56" s="54" t="s">
        <v>483</v>
      </c>
      <c r="C56" s="92">
        <v>2759237.3898200002</v>
      </c>
      <c r="D56" s="92">
        <v>2816072.9089799998</v>
      </c>
      <c r="E56" s="73" t="s">
        <v>96</v>
      </c>
      <c r="F56" s="34"/>
    </row>
    <row r="57" spans="1:6">
      <c r="B57" s="36"/>
      <c r="C57" s="32"/>
      <c r="D57" s="32"/>
      <c r="E57" s="32"/>
    </row>
    <row r="58" spans="1:6" ht="15.75">
      <c r="B58" s="76" t="s">
        <v>408</v>
      </c>
    </row>
    <row r="59" spans="1:6" ht="15.75">
      <c r="B59" s="76"/>
    </row>
    <row r="60" spans="1:6">
      <c r="B60" s="36"/>
    </row>
    <row r="61" spans="1:6">
      <c r="B61" s="36"/>
    </row>
    <row r="62" spans="1:6">
      <c r="B62" s="36"/>
    </row>
  </sheetData>
  <mergeCells count="2">
    <mergeCell ref="A2:E2"/>
    <mergeCell ref="A3:E3"/>
  </mergeCells>
  <pageMargins left="1" right="1" top="1" bottom="1.46639015748032" header="1" footer="1"/>
  <pageSetup paperSize="9" scale="61" fitToHeight="0" orientation="landscape" r:id="rId1"/>
  <headerFooter alignWithMargins="0">
    <oddFooter>&amp;L&amp;"Arial,Italic"&amp;8 Muhamad Maulana Yasin Jayawiguna:WA00810, 2/22/2016 2:09:12 PM 
&amp;"-,Regular"Hal:  1/ 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6BA5E-20D8-4AEB-86D6-95A117823ADB}">
  <dimension ref="A9:D54"/>
  <sheetViews>
    <sheetView showGridLines="0" workbookViewId="0">
      <selection activeCell="M26" sqref="M26"/>
    </sheetView>
  </sheetViews>
  <sheetFormatPr defaultRowHeight="15"/>
  <cols>
    <col min="1" max="1" width="3.140625" style="16" customWidth="1"/>
  </cols>
  <sheetData>
    <row r="9" spans="4:4">
      <c r="D9" t="s">
        <v>317</v>
      </c>
    </row>
    <row r="10" spans="4:4">
      <c r="D10" t="s">
        <v>318</v>
      </c>
    </row>
    <row r="50" spans="3:3">
      <c r="C50">
        <v>0</v>
      </c>
    </row>
    <row r="54" spans="3:3">
      <c r="C54">
        <v>0</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4F697-D809-4ABA-AC92-0AAC38CCA885}">
  <sheetPr>
    <tabColor rgb="FF00B0F0"/>
    <pageSetUpPr fitToPage="1"/>
  </sheetPr>
  <dimension ref="A1:F44"/>
  <sheetViews>
    <sheetView zoomScale="85" zoomScaleNormal="85" zoomScaleSheetLayoutView="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47.140625" bestFit="1" customWidth="1"/>
    <col min="3" max="4" width="17.85546875" style="25" customWidth="1"/>
    <col min="5" max="5" width="66.140625" bestFit="1" customWidth="1"/>
    <col min="6" max="6" width="41" bestFit="1" customWidth="1"/>
  </cols>
  <sheetData>
    <row r="1" spans="1:6">
      <c r="E1" s="71" t="s">
        <v>374</v>
      </c>
    </row>
    <row r="2" spans="1:6" ht="23.25" thickBot="1">
      <c r="A2" s="183" t="s">
        <v>176</v>
      </c>
      <c r="B2" s="184"/>
      <c r="C2" s="184"/>
      <c r="D2" s="184"/>
      <c r="E2" s="184"/>
    </row>
    <row r="3" spans="1:6" ht="23.25" thickBot="1">
      <c r="A3" s="180" t="s">
        <v>443</v>
      </c>
      <c r="B3" s="181"/>
      <c r="C3" s="181"/>
      <c r="D3" s="181"/>
      <c r="E3" s="181"/>
    </row>
    <row r="4" spans="1:6" s="47" customFormat="1" ht="32.25" thickBot="1">
      <c r="A4" s="35" t="s">
        <v>1</v>
      </c>
      <c r="B4" s="35" t="s">
        <v>17</v>
      </c>
      <c r="C4" s="41" t="s">
        <v>338</v>
      </c>
      <c r="D4" s="41" t="s">
        <v>552</v>
      </c>
      <c r="E4" s="35" t="s">
        <v>11</v>
      </c>
    </row>
    <row r="5" spans="1:6" ht="15" customHeight="1">
      <c r="A5" s="147">
        <v>1</v>
      </c>
      <c r="B5" s="6" t="s">
        <v>495</v>
      </c>
      <c r="C5" s="91">
        <v>2033689.9522499999</v>
      </c>
      <c r="D5" s="91">
        <v>3734211.4842699999</v>
      </c>
      <c r="E5" s="148" t="s">
        <v>506</v>
      </c>
      <c r="F5" s="134"/>
    </row>
    <row r="6" spans="1:6" ht="15" customHeight="1">
      <c r="A6" s="147">
        <f>A5+1</f>
        <v>2</v>
      </c>
      <c r="B6" s="6" t="s">
        <v>496</v>
      </c>
      <c r="C6" s="91">
        <v>-65772.119770000005</v>
      </c>
      <c r="D6" s="91">
        <v>115293.62188000002</v>
      </c>
      <c r="E6" s="148" t="s">
        <v>226</v>
      </c>
      <c r="F6" s="134"/>
    </row>
    <row r="7" spans="1:6" ht="15" customHeight="1">
      <c r="A7" s="149">
        <f t="shared" ref="A7:A32" si="0">A6+1</f>
        <v>3</v>
      </c>
      <c r="B7" s="56" t="s">
        <v>514</v>
      </c>
      <c r="C7" s="92">
        <v>1967917.83238</v>
      </c>
      <c r="D7" s="92">
        <v>3618917.8622700004</v>
      </c>
      <c r="E7" s="150" t="s">
        <v>229</v>
      </c>
      <c r="F7" s="134"/>
    </row>
    <row r="8" spans="1:6" ht="15" customHeight="1">
      <c r="A8" s="147">
        <f t="shared" si="0"/>
        <v>4</v>
      </c>
      <c r="B8" s="6" t="s">
        <v>515</v>
      </c>
      <c r="C8" s="91">
        <f>94.3835269*1000</f>
        <v>94383.526900000012</v>
      </c>
      <c r="D8" s="91">
        <v>177228.29149999999</v>
      </c>
      <c r="E8" s="148" t="s">
        <v>227</v>
      </c>
      <c r="F8" s="134"/>
    </row>
    <row r="9" spans="1:6" s="10" customFormat="1" ht="15" customHeight="1">
      <c r="A9" s="147">
        <f t="shared" si="0"/>
        <v>5</v>
      </c>
      <c r="B9" s="6" t="s">
        <v>516</v>
      </c>
      <c r="C9" s="91">
        <f>9.33985909*1000</f>
        <v>9339.8590899999999</v>
      </c>
      <c r="D9" s="91">
        <v>18839.959989999999</v>
      </c>
      <c r="E9" s="148" t="s">
        <v>250</v>
      </c>
      <c r="F9" s="134"/>
    </row>
    <row r="10" spans="1:6" ht="15" customHeight="1">
      <c r="A10" s="149">
        <f t="shared" si="0"/>
        <v>6</v>
      </c>
      <c r="B10" s="56" t="s">
        <v>517</v>
      </c>
      <c r="C10" s="92">
        <f>103.72338602*1000</f>
        <v>103723.38602000001</v>
      </c>
      <c r="D10" s="92">
        <v>196068.25151999993</v>
      </c>
      <c r="E10" s="150" t="s">
        <v>230</v>
      </c>
      <c r="F10" s="134"/>
    </row>
    <row r="11" spans="1:6" ht="15" customHeight="1">
      <c r="A11" s="147">
        <f t="shared" si="0"/>
        <v>7</v>
      </c>
      <c r="B11" s="6" t="s">
        <v>526</v>
      </c>
      <c r="C11" s="187">
        <v>-55696.293229999988</v>
      </c>
      <c r="D11" s="187">
        <v>-80264.772139999986</v>
      </c>
      <c r="E11" s="150"/>
      <c r="F11" s="134"/>
    </row>
    <row r="12" spans="1:6" ht="15" customHeight="1">
      <c r="A12" s="147">
        <f t="shared" si="0"/>
        <v>8</v>
      </c>
      <c r="B12" s="6" t="s">
        <v>264</v>
      </c>
      <c r="C12" s="91">
        <v>360988.80377000012</v>
      </c>
      <c r="D12" s="91">
        <v>656911.98574000003</v>
      </c>
      <c r="E12" s="148" t="s">
        <v>238</v>
      </c>
      <c r="F12" s="134"/>
    </row>
    <row r="13" spans="1:6" ht="15" customHeight="1">
      <c r="A13" s="147">
        <f t="shared" si="0"/>
        <v>9</v>
      </c>
      <c r="B13" s="6" t="s">
        <v>497</v>
      </c>
      <c r="C13" s="91">
        <v>-57139.054649999998</v>
      </c>
      <c r="D13" s="91">
        <v>110059.07031999998</v>
      </c>
      <c r="E13" s="148" t="s">
        <v>376</v>
      </c>
      <c r="F13" s="134"/>
    </row>
    <row r="14" spans="1:6" ht="15" customHeight="1">
      <c r="A14" s="147">
        <f t="shared" si="0"/>
        <v>10</v>
      </c>
      <c r="B14" s="6" t="s">
        <v>498</v>
      </c>
      <c r="C14" s="91">
        <v>-26526.566560000017</v>
      </c>
      <c r="D14" s="91">
        <v>-42807.05753000002</v>
      </c>
      <c r="E14" s="148" t="s">
        <v>377</v>
      </c>
      <c r="F14" s="134"/>
    </row>
    <row r="15" spans="1:6">
      <c r="A15" s="147">
        <f t="shared" si="0"/>
        <v>11</v>
      </c>
      <c r="B15" s="6" t="s">
        <v>499</v>
      </c>
      <c r="C15" s="91">
        <v>276674.81950999994</v>
      </c>
      <c r="D15" s="91">
        <v>488951.29979999998</v>
      </c>
      <c r="E15" s="151"/>
      <c r="F15" s="134"/>
    </row>
    <row r="16" spans="1:6" s="10" customFormat="1" ht="15" customHeight="1">
      <c r="A16" s="147">
        <f t="shared" si="0"/>
        <v>12</v>
      </c>
      <c r="B16" s="6" t="s">
        <v>500</v>
      </c>
      <c r="C16" s="91">
        <v>1007728.8261500001</v>
      </c>
      <c r="D16" s="91">
        <v>1924676.0937199998</v>
      </c>
      <c r="E16" s="152"/>
      <c r="F16" s="134"/>
    </row>
    <row r="17" spans="1:6" ht="15" customHeight="1">
      <c r="A17" s="149">
        <f t="shared" si="0"/>
        <v>13</v>
      </c>
      <c r="B17" s="56" t="s">
        <v>502</v>
      </c>
      <c r="C17" s="92">
        <v>1561726.8282399999</v>
      </c>
      <c r="D17" s="92">
        <v>2917673.2515099999</v>
      </c>
      <c r="E17" s="150" t="s">
        <v>241</v>
      </c>
      <c r="F17" s="134"/>
    </row>
    <row r="18" spans="1:6" ht="15" customHeight="1">
      <c r="A18" s="147">
        <f t="shared" si="0"/>
        <v>14</v>
      </c>
      <c r="B18" s="6" t="s">
        <v>215</v>
      </c>
      <c r="C18" s="91">
        <v>20339.923229999997</v>
      </c>
      <c r="D18" s="91">
        <v>39425.379589999997</v>
      </c>
      <c r="E18" s="148" t="s">
        <v>237</v>
      </c>
      <c r="F18" s="134"/>
    </row>
    <row r="19" spans="1:6" ht="15" customHeight="1">
      <c r="A19" s="147">
        <f t="shared" si="0"/>
        <v>15</v>
      </c>
      <c r="B19" s="6" t="s">
        <v>503</v>
      </c>
      <c r="C19" s="91">
        <v>183509.81317000004</v>
      </c>
      <c r="D19" s="91">
        <v>356399.80134000001</v>
      </c>
      <c r="E19" s="148" t="s">
        <v>248</v>
      </c>
      <c r="F19" s="134"/>
    </row>
    <row r="20" spans="1:6" ht="15" customHeight="1">
      <c r="A20" s="147">
        <f t="shared" si="0"/>
        <v>16</v>
      </c>
      <c r="B20" s="6" t="s">
        <v>504</v>
      </c>
      <c r="C20" s="91">
        <f>118.05537338*1000</f>
        <v>118055.37338</v>
      </c>
      <c r="D20" s="91">
        <v>242328.92924999996</v>
      </c>
      <c r="E20" s="148" t="s">
        <v>247</v>
      </c>
      <c r="F20" s="134"/>
    </row>
    <row r="21" spans="1:6" ht="15" customHeight="1">
      <c r="A21" s="147">
        <f t="shared" si="0"/>
        <v>17</v>
      </c>
      <c r="B21" s="6" t="s">
        <v>518</v>
      </c>
      <c r="C21" s="91">
        <f>46.30778611*1000</f>
        <v>46307.786110000001</v>
      </c>
      <c r="D21" s="91">
        <v>57360.018070000006</v>
      </c>
      <c r="E21" s="148" t="s">
        <v>249</v>
      </c>
      <c r="F21" s="134"/>
    </row>
    <row r="22" spans="1:6" ht="15" customHeight="1">
      <c r="A22" s="147">
        <f t="shared" si="0"/>
        <v>18</v>
      </c>
      <c r="B22" s="6" t="s">
        <v>519</v>
      </c>
      <c r="C22" s="91">
        <f>0.00017309*1000</f>
        <v>0.17309000000000002</v>
      </c>
      <c r="D22" s="91">
        <v>0.79417000000000004</v>
      </c>
      <c r="E22" s="148"/>
      <c r="F22" s="134"/>
    </row>
    <row r="23" spans="1:6" s="10" customFormat="1" ht="15" customHeight="1">
      <c r="A23" s="149">
        <f t="shared" si="0"/>
        <v>19</v>
      </c>
      <c r="B23" s="56" t="s">
        <v>311</v>
      </c>
      <c r="C23" s="92">
        <v>368213.06920999993</v>
      </c>
      <c r="D23" s="92">
        <v>695514.92281000002</v>
      </c>
      <c r="E23" s="150" t="s">
        <v>382</v>
      </c>
      <c r="F23" s="134"/>
    </row>
    <row r="24" spans="1:6" s="10" customFormat="1" ht="15" customHeight="1">
      <c r="A24" s="149">
        <f t="shared" si="0"/>
        <v>20</v>
      </c>
      <c r="B24" s="56" t="s">
        <v>525</v>
      </c>
      <c r="C24" s="92">
        <f>C7+C10-C17-C23</f>
        <v>141701.32095000026</v>
      </c>
      <c r="D24" s="92">
        <v>121514.34543999999</v>
      </c>
      <c r="E24" s="150"/>
      <c r="F24" s="134"/>
    </row>
    <row r="25" spans="1:6" s="10" customFormat="1" ht="15" customHeight="1">
      <c r="A25" s="147">
        <f t="shared" si="0"/>
        <v>21</v>
      </c>
      <c r="B25" s="6" t="s">
        <v>522</v>
      </c>
      <c r="C25" s="91">
        <f>23.79199369*1000</f>
        <v>23791.993690000003</v>
      </c>
      <c r="D25" s="91">
        <v>29283.041730000001</v>
      </c>
      <c r="E25" s="150"/>
      <c r="F25" s="134"/>
    </row>
    <row r="26" spans="1:6" s="10" customFormat="1" ht="15" customHeight="1">
      <c r="A26" s="147">
        <f t="shared" si="0"/>
        <v>22</v>
      </c>
      <c r="B26" s="6" t="s">
        <v>523</v>
      </c>
      <c r="C26" s="91">
        <f>-18.66005149*1000</f>
        <v>-18660.051490000002</v>
      </c>
      <c r="D26" s="91">
        <v>-45526.864150000001</v>
      </c>
      <c r="E26" s="150"/>
      <c r="F26" s="134"/>
    </row>
    <row r="27" spans="1:6" ht="15" customHeight="1">
      <c r="A27" s="147">
        <f t="shared" si="0"/>
        <v>23</v>
      </c>
      <c r="B27" s="6" t="s">
        <v>354</v>
      </c>
      <c r="C27" s="91">
        <v>31970.845339999993</v>
      </c>
      <c r="D27" s="91">
        <v>120007.34167000002</v>
      </c>
      <c r="E27" s="148" t="s">
        <v>384</v>
      </c>
      <c r="F27" s="134"/>
    </row>
    <row r="28" spans="1:6" ht="15" customHeight="1">
      <c r="A28" s="147">
        <f t="shared" si="0"/>
        <v>24</v>
      </c>
      <c r="B28" s="6" t="s">
        <v>221</v>
      </c>
      <c r="C28" s="91">
        <f>123.11326152*1000</f>
        <v>123113.26152</v>
      </c>
      <c r="D28" s="91">
        <v>225277.86469999998</v>
      </c>
      <c r="E28" s="148" t="s">
        <v>235</v>
      </c>
      <c r="F28" s="134"/>
    </row>
    <row r="29" spans="1:6" ht="15" customHeight="1">
      <c r="A29" s="147">
        <f t="shared" si="0"/>
        <v>25</v>
      </c>
      <c r="B29" s="6" t="s">
        <v>222</v>
      </c>
      <c r="C29" s="91">
        <v>16304.581179999999</v>
      </c>
      <c r="D29" s="91">
        <v>25592.447120000001</v>
      </c>
      <c r="E29" s="148" t="s">
        <v>234</v>
      </c>
      <c r="F29" s="134"/>
    </row>
    <row r="30" spans="1:6" s="10" customFormat="1" ht="15" customHeight="1">
      <c r="A30" s="147">
        <f t="shared" si="0"/>
        <v>26</v>
      </c>
      <c r="B30" s="6" t="s">
        <v>223</v>
      </c>
      <c r="C30" s="91">
        <f>C28-C29</f>
        <v>106808.68034000001</v>
      </c>
      <c r="D30" s="91">
        <v>199685.41753999997</v>
      </c>
      <c r="E30" s="148" t="s">
        <v>233</v>
      </c>
      <c r="F30" s="134"/>
    </row>
    <row r="31" spans="1:6">
      <c r="A31" s="147">
        <f t="shared" si="0"/>
        <v>27</v>
      </c>
      <c r="B31" s="6" t="s">
        <v>528</v>
      </c>
      <c r="C31" s="91">
        <v>-76636.187680000003</v>
      </c>
      <c r="D31" s="91">
        <v>-126836.92507999997</v>
      </c>
      <c r="E31" s="148" t="s">
        <v>232</v>
      </c>
      <c r="F31" s="134"/>
    </row>
    <row r="32" spans="1:6">
      <c r="A32" s="149">
        <f t="shared" si="0"/>
        <v>28</v>
      </c>
      <c r="B32" s="56" t="s">
        <v>505</v>
      </c>
      <c r="C32" s="92">
        <f>C30+C31</f>
        <v>30172.492660000004</v>
      </c>
      <c r="D32" s="92">
        <v>72848.50725000001</v>
      </c>
      <c r="E32" s="150" t="s">
        <v>283</v>
      </c>
      <c r="F32" s="134"/>
    </row>
    <row r="33" spans="2:4">
      <c r="C33"/>
      <c r="D33"/>
    </row>
    <row r="34" spans="2:4">
      <c r="B34" s="62" t="s">
        <v>355</v>
      </c>
      <c r="C34"/>
      <c r="D34"/>
    </row>
    <row r="35" spans="2:4" ht="15.75">
      <c r="B35" s="76" t="s">
        <v>391</v>
      </c>
    </row>
    <row r="40" spans="2:4">
      <c r="C40" s="25">
        <v>0</v>
      </c>
    </row>
    <row r="44" spans="2:4">
      <c r="C44" s="25">
        <v>0</v>
      </c>
    </row>
  </sheetData>
  <mergeCells count="2">
    <mergeCell ref="A2:E2"/>
    <mergeCell ref="A3:E3"/>
  </mergeCells>
  <printOptions horizontalCentered="1" verticalCentered="1"/>
  <pageMargins left="0.25" right="0.25" top="0.75" bottom="0.75" header="0.3" footer="0.3"/>
  <pageSetup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DA63-E178-4D2A-B0C1-DF874ECAA4BA}">
  <sheetPr>
    <tabColor rgb="FF00B0F0"/>
    <pageSetUpPr fitToPage="1"/>
  </sheetPr>
  <dimension ref="A1:H34"/>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7.28515625" style="30" customWidth="1"/>
    <col min="3" max="4" width="18.140625" customWidth="1"/>
    <col min="5" max="5" width="53.140625" style="30" customWidth="1"/>
    <col min="6" max="6" width="11.5703125" bestFit="1" customWidth="1"/>
    <col min="8" max="8" width="12.28515625" bestFit="1" customWidth="1"/>
  </cols>
  <sheetData>
    <row r="1" spans="1:8">
      <c r="E1" s="71" t="s">
        <v>374</v>
      </c>
    </row>
    <row r="2" spans="1:8" ht="23.25" thickBot="1">
      <c r="A2" s="183" t="s">
        <v>176</v>
      </c>
      <c r="B2" s="184"/>
      <c r="C2" s="184"/>
      <c r="D2" s="184"/>
      <c r="E2" s="184"/>
    </row>
    <row r="3" spans="1:8" ht="23.25" thickBot="1">
      <c r="A3" s="180" t="s">
        <v>508</v>
      </c>
      <c r="B3" s="181"/>
      <c r="C3" s="181"/>
      <c r="D3" s="181"/>
      <c r="E3" s="181"/>
    </row>
    <row r="4" spans="1:8" s="47" customFormat="1" ht="32.25" thickBot="1">
      <c r="A4" s="35" t="s">
        <v>1</v>
      </c>
      <c r="B4" s="49" t="s">
        <v>17</v>
      </c>
      <c r="C4" s="41" t="s">
        <v>338</v>
      </c>
      <c r="D4" s="41" t="s">
        <v>552</v>
      </c>
      <c r="E4" s="49" t="s">
        <v>11</v>
      </c>
    </row>
    <row r="5" spans="1:8" ht="15" customHeight="1">
      <c r="A5" s="26">
        <v>1</v>
      </c>
      <c r="B5" s="6" t="s">
        <v>495</v>
      </c>
      <c r="C5" s="91">
        <v>373704.24539000005</v>
      </c>
      <c r="D5" s="91">
        <v>686527.27291000006</v>
      </c>
      <c r="E5" s="148" t="s">
        <v>506</v>
      </c>
      <c r="F5" s="134"/>
      <c r="H5" s="134"/>
    </row>
    <row r="6" spans="1:8" ht="15" customHeight="1">
      <c r="A6" s="26">
        <f>A5+1</f>
        <v>2</v>
      </c>
      <c r="B6" s="6" t="s">
        <v>496</v>
      </c>
      <c r="C6" s="91">
        <v>-30720.581569999998</v>
      </c>
      <c r="D6" s="91">
        <v>-72406.148459999997</v>
      </c>
      <c r="E6" s="148" t="s">
        <v>226</v>
      </c>
      <c r="F6" s="134"/>
      <c r="H6" s="134"/>
    </row>
    <row r="7" spans="1:8" ht="15" customHeight="1">
      <c r="A7" s="27">
        <f t="shared" ref="A7:A30" si="0">A6+1</f>
        <v>3</v>
      </c>
      <c r="B7" s="56" t="s">
        <v>501</v>
      </c>
      <c r="C7" s="92">
        <v>342983.66369999998</v>
      </c>
      <c r="D7" s="92">
        <v>614121.12436999986</v>
      </c>
      <c r="E7" s="150" t="s">
        <v>229</v>
      </c>
      <c r="F7" s="134"/>
      <c r="H7" s="134"/>
    </row>
    <row r="8" spans="1:8" s="10" customFormat="1" ht="15" customHeight="1">
      <c r="A8" s="26">
        <f t="shared" si="0"/>
        <v>4</v>
      </c>
      <c r="B8" s="6" t="s">
        <v>515</v>
      </c>
      <c r="C8" s="91">
        <f>26.86514701*1000</f>
        <v>26865.147010000001</v>
      </c>
      <c r="D8" s="91">
        <v>51557.628169999996</v>
      </c>
      <c r="E8" s="148" t="s">
        <v>227</v>
      </c>
      <c r="F8" s="134"/>
      <c r="H8" s="134"/>
    </row>
    <row r="9" spans="1:8" ht="15" customHeight="1">
      <c r="A9" s="26">
        <f t="shared" si="0"/>
        <v>5</v>
      </c>
      <c r="B9" s="6" t="s">
        <v>516</v>
      </c>
      <c r="C9" s="91">
        <f>0.53000408*1000</f>
        <v>530.00408000000004</v>
      </c>
      <c r="D9" s="91">
        <v>376.48784999999998</v>
      </c>
      <c r="E9" s="148" t="s">
        <v>250</v>
      </c>
      <c r="F9" s="134"/>
      <c r="H9" s="134"/>
    </row>
    <row r="10" spans="1:8" s="59" customFormat="1" ht="15" customHeight="1">
      <c r="A10" s="27">
        <f t="shared" si="0"/>
        <v>6</v>
      </c>
      <c r="B10" s="56" t="s">
        <v>517</v>
      </c>
      <c r="C10" s="92">
        <f>27.39515111*1000</f>
        <v>27395.151109999999</v>
      </c>
      <c r="D10" s="92">
        <v>51934.116049999997</v>
      </c>
      <c r="E10" s="150" t="s">
        <v>230</v>
      </c>
      <c r="F10" s="134"/>
      <c r="H10" s="134"/>
    </row>
    <row r="11" spans="1:8" ht="15" customHeight="1">
      <c r="A11" s="26">
        <f t="shared" si="0"/>
        <v>7</v>
      </c>
      <c r="B11" s="6" t="s">
        <v>264</v>
      </c>
      <c r="C11" s="91">
        <v>110643.13388000001</v>
      </c>
      <c r="D11" s="91">
        <v>193002.66341000001</v>
      </c>
      <c r="E11" s="148" t="s">
        <v>238</v>
      </c>
      <c r="F11" s="134"/>
      <c r="H11" s="134"/>
    </row>
    <row r="12" spans="1:8" ht="15" customHeight="1">
      <c r="A12" s="26">
        <f t="shared" si="0"/>
        <v>8</v>
      </c>
      <c r="B12" s="6" t="s">
        <v>497</v>
      </c>
      <c r="C12" s="91">
        <v>-22327.3531</v>
      </c>
      <c r="D12" s="91">
        <v>-42010.918940000003</v>
      </c>
      <c r="E12" s="148" t="s">
        <v>376</v>
      </c>
      <c r="F12" s="134"/>
      <c r="H12" s="134"/>
    </row>
    <row r="13" spans="1:8" ht="15" customHeight="1">
      <c r="A13" s="26">
        <f t="shared" si="0"/>
        <v>9</v>
      </c>
      <c r="B13" s="6" t="s">
        <v>498</v>
      </c>
      <c r="C13" s="91">
        <v>1191.1588099999997</v>
      </c>
      <c r="D13" s="91">
        <v>-4255.4017199999998</v>
      </c>
      <c r="E13" s="148" t="s">
        <v>377</v>
      </c>
      <c r="F13" s="134"/>
      <c r="H13" s="134"/>
    </row>
    <row r="14" spans="1:8" ht="15" customHeight="1">
      <c r="A14" s="26">
        <f t="shared" si="0"/>
        <v>10</v>
      </c>
      <c r="B14" s="6" t="s">
        <v>499</v>
      </c>
      <c r="C14" s="91">
        <v>0</v>
      </c>
      <c r="D14" s="91">
        <v>0</v>
      </c>
      <c r="E14" s="151"/>
      <c r="F14" s="134"/>
      <c r="G14" s="13"/>
      <c r="H14" s="134"/>
    </row>
    <row r="15" spans="1:8" ht="15" customHeight="1">
      <c r="A15" s="26">
        <f t="shared" si="0"/>
        <v>11</v>
      </c>
      <c r="B15" s="6" t="s">
        <v>500</v>
      </c>
      <c r="C15" s="91">
        <v>0</v>
      </c>
      <c r="D15" s="91">
        <v>0</v>
      </c>
      <c r="E15" s="152"/>
      <c r="F15" s="134"/>
      <c r="H15" s="134"/>
    </row>
    <row r="16" spans="1:8" s="10" customFormat="1" ht="15" customHeight="1">
      <c r="A16" s="27">
        <f t="shared" si="0"/>
        <v>12</v>
      </c>
      <c r="B16" s="56" t="s">
        <v>502</v>
      </c>
      <c r="C16" s="92">
        <v>89506.939509999982</v>
      </c>
      <c r="D16" s="92">
        <v>146736.34263999999</v>
      </c>
      <c r="E16" s="150" t="s">
        <v>241</v>
      </c>
      <c r="F16" s="134"/>
      <c r="H16" s="134"/>
    </row>
    <row r="17" spans="1:8" ht="15" customHeight="1">
      <c r="A17" s="26">
        <f t="shared" si="0"/>
        <v>13</v>
      </c>
      <c r="B17" s="6" t="s">
        <v>215</v>
      </c>
      <c r="C17" s="91">
        <v>15358.632640000003</v>
      </c>
      <c r="D17" s="91">
        <v>38160.057840000001</v>
      </c>
      <c r="E17" s="148" t="s">
        <v>237</v>
      </c>
      <c r="F17" s="134"/>
      <c r="H17" s="134"/>
    </row>
    <row r="18" spans="1:8" ht="15" customHeight="1">
      <c r="A18" s="26">
        <f t="shared" si="0"/>
        <v>14</v>
      </c>
      <c r="B18" s="6" t="s">
        <v>503</v>
      </c>
      <c r="C18" s="91">
        <v>74364.769079999998</v>
      </c>
      <c r="D18" s="91">
        <v>139726.69609000001</v>
      </c>
      <c r="E18" s="148" t="s">
        <v>248</v>
      </c>
      <c r="F18" s="134"/>
      <c r="H18" s="134"/>
    </row>
    <row r="19" spans="1:8" ht="15" customHeight="1">
      <c r="A19" s="26">
        <f t="shared" si="0"/>
        <v>15</v>
      </c>
      <c r="B19" s="6" t="s">
        <v>504</v>
      </c>
      <c r="C19" s="91">
        <v>39623.55833</v>
      </c>
      <c r="D19" s="91">
        <v>72311.801959999997</v>
      </c>
      <c r="E19" s="148" t="s">
        <v>247</v>
      </c>
      <c r="F19" s="134"/>
      <c r="H19" s="134"/>
    </row>
    <row r="20" spans="1:8" ht="15" customHeight="1">
      <c r="A20" s="26">
        <f t="shared" si="0"/>
        <v>16</v>
      </c>
      <c r="B20" s="6" t="s">
        <v>518</v>
      </c>
      <c r="C20" s="91">
        <f>26.28913178*1000</f>
        <v>26289.131780000003</v>
      </c>
      <c r="D20" s="91">
        <v>39949.125820000001</v>
      </c>
      <c r="E20" s="148" t="s">
        <v>249</v>
      </c>
      <c r="F20" s="134"/>
      <c r="H20" s="134"/>
    </row>
    <row r="21" spans="1:8" ht="15" customHeight="1">
      <c r="A21" s="27">
        <f t="shared" si="0"/>
        <v>17</v>
      </c>
      <c r="B21" s="56" t="s">
        <v>311</v>
      </c>
      <c r="C21" s="92">
        <v>155636.09203999999</v>
      </c>
      <c r="D21" s="92">
        <v>290147.68212000001</v>
      </c>
      <c r="E21" s="150" t="s">
        <v>382</v>
      </c>
      <c r="F21" s="134"/>
      <c r="H21" s="134"/>
    </row>
    <row r="22" spans="1:8" ht="15" customHeight="1">
      <c r="A22" s="27">
        <f t="shared" si="0"/>
        <v>18</v>
      </c>
      <c r="B22" s="56" t="s">
        <v>525</v>
      </c>
      <c r="C22" s="92">
        <f>C7+C10-C16-C21</f>
        <v>125235.78325999997</v>
      </c>
      <c r="D22" s="92">
        <v>115781.09120999996</v>
      </c>
      <c r="E22" s="150"/>
      <c r="F22" s="134"/>
      <c r="H22" s="134"/>
    </row>
    <row r="23" spans="1:8" ht="15" customHeight="1">
      <c r="A23" s="27">
        <f t="shared" si="0"/>
        <v>19</v>
      </c>
      <c r="B23" s="6" t="s">
        <v>522</v>
      </c>
      <c r="C23" s="91">
        <v>1651.27325</v>
      </c>
      <c r="D23" s="91">
        <v>4090.4500800000001</v>
      </c>
      <c r="E23" s="150"/>
      <c r="F23" s="134"/>
      <c r="H23" s="134"/>
    </row>
    <row r="24" spans="1:8" ht="15" customHeight="1">
      <c r="A24" s="27">
        <f t="shared" si="0"/>
        <v>20</v>
      </c>
      <c r="B24" s="6" t="s">
        <v>523</v>
      </c>
      <c r="C24" s="91">
        <v>-3365.5120999999999</v>
      </c>
      <c r="D24" s="91">
        <v>-6793.1226500000002</v>
      </c>
      <c r="E24" s="150"/>
      <c r="F24" s="134"/>
      <c r="H24" s="134"/>
    </row>
    <row r="25" spans="1:8" s="10" customFormat="1" ht="15" customHeight="1">
      <c r="A25" s="26">
        <f t="shared" si="0"/>
        <v>21</v>
      </c>
      <c r="B25" s="6" t="s">
        <v>354</v>
      </c>
      <c r="C25" s="91">
        <v>0</v>
      </c>
      <c r="D25" s="91">
        <v>0</v>
      </c>
      <c r="E25" s="148" t="s">
        <v>384</v>
      </c>
      <c r="F25" s="134"/>
      <c r="H25" s="134"/>
    </row>
    <row r="26" spans="1:8" ht="15" customHeight="1">
      <c r="A26" s="26">
        <f t="shared" si="0"/>
        <v>22</v>
      </c>
      <c r="B26" s="6" t="s">
        <v>221</v>
      </c>
      <c r="C26" s="91">
        <v>58053.966100000005</v>
      </c>
      <c r="D26" s="91">
        <v>105840.66331</v>
      </c>
      <c r="E26" s="148" t="s">
        <v>235</v>
      </c>
      <c r="F26" s="134"/>
      <c r="H26" s="134"/>
    </row>
    <row r="27" spans="1:8" ht="15" customHeight="1">
      <c r="A27" s="26">
        <f t="shared" si="0"/>
        <v>23</v>
      </c>
      <c r="B27" s="6" t="s">
        <v>222</v>
      </c>
      <c r="C27" s="91">
        <v>3705.7605799999997</v>
      </c>
      <c r="D27" s="91">
        <v>5092.6613399999997</v>
      </c>
      <c r="E27" s="148" t="s">
        <v>234</v>
      </c>
      <c r="F27" s="134"/>
      <c r="H27" s="134"/>
    </row>
    <row r="28" spans="1:8" ht="15" customHeight="1">
      <c r="A28" s="26">
        <f t="shared" si="0"/>
        <v>24</v>
      </c>
      <c r="B28" s="6" t="s">
        <v>223</v>
      </c>
      <c r="C28" s="91">
        <v>54348.205470000008</v>
      </c>
      <c r="D28" s="91">
        <v>100748.00193</v>
      </c>
      <c r="E28" s="148" t="s">
        <v>233</v>
      </c>
      <c r="F28" s="134"/>
      <c r="H28" s="134"/>
    </row>
    <row r="29" spans="1:8" ht="15" customHeight="1">
      <c r="A29" s="26">
        <f t="shared" si="0"/>
        <v>25</v>
      </c>
      <c r="B29" s="6" t="s">
        <v>528</v>
      </c>
      <c r="C29" s="91">
        <v>3421.52837</v>
      </c>
      <c r="D29" s="91">
        <v>2207.9251300000005</v>
      </c>
      <c r="E29" s="148" t="s">
        <v>232</v>
      </c>
      <c r="F29" s="134"/>
      <c r="H29" s="134"/>
    </row>
    <row r="30" spans="1:8" ht="15" customHeight="1">
      <c r="A30" s="27">
        <f t="shared" si="0"/>
        <v>26</v>
      </c>
      <c r="B30" s="56" t="s">
        <v>505</v>
      </c>
      <c r="C30" s="92">
        <v>57769.733820000009</v>
      </c>
      <c r="D30" s="92">
        <v>102955.92705</v>
      </c>
      <c r="E30" s="150" t="s">
        <v>283</v>
      </c>
      <c r="F30" s="134"/>
      <c r="H30" s="134"/>
    </row>
    <row r="31" spans="1:8" ht="15" customHeight="1">
      <c r="B31" s="153"/>
      <c r="C31" s="153"/>
      <c r="D31" s="153"/>
      <c r="E31" s="151"/>
    </row>
    <row r="32" spans="1:8" ht="15" customHeight="1">
      <c r="B32" s="62" t="s">
        <v>355</v>
      </c>
      <c r="E32"/>
    </row>
    <row r="33" spans="1:5" ht="15" customHeight="1">
      <c r="B33" s="76" t="s">
        <v>391</v>
      </c>
      <c r="C33" s="25"/>
      <c r="D33" s="25"/>
      <c r="E33"/>
    </row>
    <row r="34" spans="1:5" s="10" customFormat="1" ht="15" customHeight="1">
      <c r="A34"/>
      <c r="B34"/>
      <c r="C34" s="25"/>
      <c r="D34" s="25"/>
      <c r="E34"/>
    </row>
  </sheetData>
  <mergeCells count="2">
    <mergeCell ref="A2:E2"/>
    <mergeCell ref="A3:E3"/>
  </mergeCells>
  <pageMargins left="0.7" right="0.7" top="0.75" bottom="0.75" header="0.3" footer="0.3"/>
  <pageSetup paperSize="9" scale="7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278D5-B5DF-4100-9451-14FF538AB4AA}">
  <sheetPr>
    <tabColor rgb="FF00B0F0"/>
    <pageSetUpPr fitToPage="1"/>
  </sheetPr>
  <dimension ref="A1:F35"/>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1.140625" customWidth="1"/>
    <col min="3" max="4" width="17.42578125" customWidth="1"/>
    <col min="5" max="5" width="72.85546875" bestFit="1" customWidth="1"/>
    <col min="6" max="6" width="11.5703125" bestFit="1" customWidth="1"/>
  </cols>
  <sheetData>
    <row r="1" spans="1:6">
      <c r="E1" s="71" t="s">
        <v>374</v>
      </c>
    </row>
    <row r="2" spans="1:6" ht="23.25" thickBot="1">
      <c r="A2" s="183" t="s">
        <v>176</v>
      </c>
      <c r="B2" s="184"/>
      <c r="C2" s="184"/>
      <c r="D2" s="184"/>
      <c r="E2" s="184"/>
    </row>
    <row r="3" spans="1:6" ht="23.25" thickBot="1">
      <c r="A3" s="180" t="s">
        <v>509</v>
      </c>
      <c r="B3" s="181"/>
      <c r="C3" s="181"/>
      <c r="D3" s="181"/>
      <c r="E3" s="181"/>
    </row>
    <row r="4" spans="1:6" ht="32.25" thickBot="1">
      <c r="A4" s="14" t="s">
        <v>1</v>
      </c>
      <c r="B4" s="14" t="s">
        <v>17</v>
      </c>
      <c r="C4" s="41" t="s">
        <v>338</v>
      </c>
      <c r="D4" s="41" t="s">
        <v>552</v>
      </c>
      <c r="E4" s="14" t="s">
        <v>11</v>
      </c>
    </row>
    <row r="5" spans="1:6" ht="15" customHeight="1">
      <c r="A5" s="26">
        <v>1</v>
      </c>
      <c r="B5" s="6" t="s">
        <v>529</v>
      </c>
      <c r="C5" s="91">
        <v>100052.34724</v>
      </c>
      <c r="D5" s="91">
        <v>222456.95107000001</v>
      </c>
      <c r="E5" s="148" t="s">
        <v>506</v>
      </c>
      <c r="F5" s="134"/>
    </row>
    <row r="6" spans="1:6" ht="15" customHeight="1">
      <c r="A6" s="26">
        <f>+A5+1</f>
        <v>2</v>
      </c>
      <c r="B6" s="6" t="s">
        <v>496</v>
      </c>
      <c r="C6" s="91">
        <v>-8937.5770499999999</v>
      </c>
      <c r="D6" s="91">
        <v>-123135.01616</v>
      </c>
      <c r="E6" s="148" t="s">
        <v>226</v>
      </c>
      <c r="F6" s="134"/>
    </row>
    <row r="7" spans="1:6" ht="15" customHeight="1">
      <c r="A7" s="27">
        <f t="shared" ref="A7:A32" si="0">+A6+1</f>
        <v>3</v>
      </c>
      <c r="B7" s="56" t="s">
        <v>501</v>
      </c>
      <c r="C7" s="92">
        <v>91114.770180000007</v>
      </c>
      <c r="D7" s="92">
        <v>99321.934880000001</v>
      </c>
      <c r="E7" s="150" t="s">
        <v>229</v>
      </c>
      <c r="F7" s="134"/>
    </row>
    <row r="8" spans="1:6" ht="15" customHeight="1">
      <c r="A8" s="154">
        <f t="shared" si="0"/>
        <v>4</v>
      </c>
      <c r="B8" s="6" t="s">
        <v>524</v>
      </c>
      <c r="C8" s="91">
        <v>16749.994040000001</v>
      </c>
      <c r="D8" s="91">
        <v>7561.7060900000006</v>
      </c>
      <c r="E8" s="150"/>
      <c r="F8" s="134"/>
    </row>
    <row r="9" spans="1:6" ht="15" customHeight="1">
      <c r="A9" s="27">
        <f t="shared" si="0"/>
        <v>5</v>
      </c>
      <c r="B9" s="56" t="s">
        <v>315</v>
      </c>
      <c r="C9" s="92">
        <f>C7+C8</f>
        <v>107864.76422000001</v>
      </c>
      <c r="D9" s="92">
        <v>106883.64097000001</v>
      </c>
      <c r="E9" s="150"/>
      <c r="F9" s="134"/>
    </row>
    <row r="10" spans="1:6" s="10" customFormat="1" ht="15" customHeight="1">
      <c r="A10" s="26">
        <f t="shared" si="0"/>
        <v>6</v>
      </c>
      <c r="B10" s="6" t="s">
        <v>515</v>
      </c>
      <c r="C10" s="91">
        <f>13.64591078*1000</f>
        <v>13645.91078</v>
      </c>
      <c r="D10" s="91">
        <v>22806.068909999998</v>
      </c>
      <c r="E10" s="148" t="s">
        <v>227</v>
      </c>
      <c r="F10" s="134"/>
    </row>
    <row r="11" spans="1:6" ht="15" customHeight="1">
      <c r="A11" s="26">
        <f t="shared" si="0"/>
        <v>7</v>
      </c>
      <c r="B11" s="6" t="s">
        <v>516</v>
      </c>
      <c r="C11" s="91">
        <f>0.58690902*1000</f>
        <v>586.90902000000006</v>
      </c>
      <c r="D11" s="91">
        <v>1346.9870800000001</v>
      </c>
      <c r="E11" s="148" t="s">
        <v>250</v>
      </c>
      <c r="F11" s="134"/>
    </row>
    <row r="12" spans="1:6" s="10" customFormat="1" ht="15" customHeight="1">
      <c r="A12" s="27">
        <f t="shared" si="0"/>
        <v>8</v>
      </c>
      <c r="B12" s="56" t="s">
        <v>517</v>
      </c>
      <c r="C12" s="92">
        <f>14.23281981*1000</f>
        <v>14232.819810000001</v>
      </c>
      <c r="D12" s="92">
        <v>24153.055990000001</v>
      </c>
      <c r="E12" s="150" t="s">
        <v>230</v>
      </c>
      <c r="F12" s="134"/>
    </row>
    <row r="13" spans="1:6" ht="15" customHeight="1">
      <c r="A13" s="26">
        <f t="shared" si="0"/>
        <v>9</v>
      </c>
      <c r="B13" s="6" t="s">
        <v>264</v>
      </c>
      <c r="C13" s="91">
        <v>91993.668519999992</v>
      </c>
      <c r="D13" s="91">
        <v>175894.63266999999</v>
      </c>
      <c r="E13" s="148" t="s">
        <v>238</v>
      </c>
      <c r="F13" s="134"/>
    </row>
    <row r="14" spans="1:6" ht="15" customHeight="1">
      <c r="A14" s="26">
        <f t="shared" si="0"/>
        <v>10</v>
      </c>
      <c r="B14" s="6" t="s">
        <v>497</v>
      </c>
      <c r="C14" s="91">
        <v>-4456.8425800000005</v>
      </c>
      <c r="D14" s="91">
        <v>108316.29541000001</v>
      </c>
      <c r="E14" s="148" t="s">
        <v>376</v>
      </c>
      <c r="F14" s="134"/>
    </row>
    <row r="15" spans="1:6" ht="15" customHeight="1">
      <c r="A15" s="26">
        <f t="shared" si="0"/>
        <v>11</v>
      </c>
      <c r="B15" s="6" t="s">
        <v>498</v>
      </c>
      <c r="C15" s="91">
        <v>-51665.071940000002</v>
      </c>
      <c r="D15" s="91">
        <v>-45768.964519999994</v>
      </c>
      <c r="E15" s="148" t="s">
        <v>377</v>
      </c>
      <c r="F15" s="134"/>
    </row>
    <row r="16" spans="1:6" ht="15" customHeight="1">
      <c r="A16" s="26">
        <f t="shared" si="0"/>
        <v>12</v>
      </c>
      <c r="B16" s="6" t="s">
        <v>499</v>
      </c>
      <c r="C16" s="91">
        <v>0</v>
      </c>
      <c r="D16" s="91">
        <v>0</v>
      </c>
      <c r="E16" s="151"/>
      <c r="F16" s="134"/>
    </row>
    <row r="17" spans="1:6" ht="15" customHeight="1">
      <c r="A17" s="26">
        <f t="shared" si="0"/>
        <v>13</v>
      </c>
      <c r="B17" s="6" t="s">
        <v>500</v>
      </c>
      <c r="C17" s="91">
        <v>0</v>
      </c>
      <c r="D17" s="91">
        <v>0</v>
      </c>
      <c r="E17" s="152"/>
      <c r="F17" s="134"/>
    </row>
    <row r="18" spans="1:6" s="10" customFormat="1" ht="15" customHeight="1">
      <c r="A18" s="27">
        <f t="shared" si="0"/>
        <v>14</v>
      </c>
      <c r="B18" s="56" t="s">
        <v>502</v>
      </c>
      <c r="C18" s="92">
        <f>SUM(C13:C15)</f>
        <v>35871.753999999994</v>
      </c>
      <c r="D18" s="92">
        <v>21809.372719999999</v>
      </c>
      <c r="E18" s="150" t="s">
        <v>241</v>
      </c>
      <c r="F18" s="134"/>
    </row>
    <row r="19" spans="1:6" ht="15" customHeight="1">
      <c r="A19" s="26">
        <f t="shared" si="0"/>
        <v>15</v>
      </c>
      <c r="B19" s="6" t="s">
        <v>215</v>
      </c>
      <c r="C19" s="91">
        <f>0.10857228*1000</f>
        <v>108.57227999999999</v>
      </c>
      <c r="D19" s="91">
        <v>133.79122000000001</v>
      </c>
      <c r="E19" s="148" t="s">
        <v>237</v>
      </c>
      <c r="F19" s="134"/>
    </row>
    <row r="20" spans="1:6" ht="15" customHeight="1">
      <c r="A20" s="26">
        <f t="shared" si="0"/>
        <v>16</v>
      </c>
      <c r="B20" s="6" t="s">
        <v>503</v>
      </c>
      <c r="C20" s="91">
        <f>0.01176007*1000</f>
        <v>11.760069999999999</v>
      </c>
      <c r="D20" s="91">
        <v>12.093970000000001</v>
      </c>
      <c r="E20" s="148" t="s">
        <v>248</v>
      </c>
      <c r="F20" s="134"/>
    </row>
    <row r="21" spans="1:6" ht="15" customHeight="1">
      <c r="A21" s="26">
        <f t="shared" si="0"/>
        <v>17</v>
      </c>
      <c r="B21" s="6" t="s">
        <v>504</v>
      </c>
      <c r="C21" s="91">
        <f>3.79138432*1000</f>
        <v>3791.3843200000001</v>
      </c>
      <c r="D21" s="91">
        <v>7978.0219799999995</v>
      </c>
      <c r="E21" s="148" t="s">
        <v>247</v>
      </c>
      <c r="F21" s="134"/>
    </row>
    <row r="22" spans="1:6" ht="15" customHeight="1">
      <c r="A22" s="26">
        <f t="shared" si="0"/>
        <v>18</v>
      </c>
      <c r="B22" s="6" t="s">
        <v>518</v>
      </c>
      <c r="C22" s="91">
        <f>0.40376907*1000</f>
        <v>403.76907</v>
      </c>
      <c r="D22" s="91">
        <v>3094.5064199999997</v>
      </c>
      <c r="E22" s="148" t="s">
        <v>249</v>
      </c>
      <c r="F22" s="134"/>
    </row>
    <row r="23" spans="1:6" ht="15" customHeight="1">
      <c r="A23" s="27">
        <f t="shared" si="0"/>
        <v>19</v>
      </c>
      <c r="B23" s="56" t="s">
        <v>311</v>
      </c>
      <c r="C23" s="92">
        <f>4.31548577*1000</f>
        <v>4315.4857700000002</v>
      </c>
      <c r="D23" s="92">
        <v>11218.41361</v>
      </c>
      <c r="E23" s="150" t="s">
        <v>382</v>
      </c>
      <c r="F23" s="134"/>
    </row>
    <row r="24" spans="1:6" ht="15" customHeight="1">
      <c r="A24" s="27">
        <f t="shared" si="0"/>
        <v>20</v>
      </c>
      <c r="B24" s="56" t="s">
        <v>525</v>
      </c>
      <c r="C24" s="92">
        <f>C9+C12-C18-C23</f>
        <v>81910.344260000013</v>
      </c>
      <c r="D24" s="92">
        <v>98008.910630000013</v>
      </c>
      <c r="E24" s="150"/>
      <c r="F24" s="134"/>
    </row>
    <row r="25" spans="1:6" ht="15" customHeight="1">
      <c r="A25" s="154">
        <f t="shared" si="0"/>
        <v>21</v>
      </c>
      <c r="B25" s="6" t="s">
        <v>522</v>
      </c>
      <c r="C25" s="91">
        <v>1482.3918000000001</v>
      </c>
      <c r="D25" s="91">
        <v>1308.05592</v>
      </c>
      <c r="E25" s="150"/>
      <c r="F25" s="134"/>
    </row>
    <row r="26" spans="1:6" ht="15" customHeight="1">
      <c r="A26" s="154">
        <f t="shared" si="0"/>
        <v>22</v>
      </c>
      <c r="B26" s="6" t="s">
        <v>523</v>
      </c>
      <c r="C26" s="91">
        <v>-1165.0760700000001</v>
      </c>
      <c r="D26" s="91">
        <v>-1716.0350800000001</v>
      </c>
      <c r="E26" s="150"/>
      <c r="F26" s="134"/>
    </row>
    <row r="27" spans="1:6" s="10" customFormat="1" ht="15" customHeight="1">
      <c r="A27" s="26">
        <f t="shared" si="0"/>
        <v>23</v>
      </c>
      <c r="B27" s="6" t="s">
        <v>354</v>
      </c>
      <c r="C27" s="91">
        <v>0</v>
      </c>
      <c r="D27" s="91">
        <v>0</v>
      </c>
      <c r="E27" s="148" t="s">
        <v>384</v>
      </c>
      <c r="F27" s="134"/>
    </row>
    <row r="28" spans="1:6" ht="15" customHeight="1">
      <c r="A28" s="26">
        <f t="shared" si="0"/>
        <v>24</v>
      </c>
      <c r="B28" s="6" t="s">
        <v>221</v>
      </c>
      <c r="C28" s="91">
        <f>84.5578122*1000</f>
        <v>84557.8122</v>
      </c>
      <c r="D28" s="91">
        <v>97600.931459999993</v>
      </c>
      <c r="E28" s="148" t="s">
        <v>235</v>
      </c>
      <c r="F28" s="134"/>
    </row>
    <row r="29" spans="1:6" ht="15" customHeight="1">
      <c r="A29" s="26">
        <f t="shared" si="0"/>
        <v>25</v>
      </c>
      <c r="B29" s="6" t="s">
        <v>222</v>
      </c>
      <c r="C29" s="91">
        <f>0.52151339*1000</f>
        <v>521.51338999999996</v>
      </c>
      <c r="D29" s="91">
        <v>766.63017000000002</v>
      </c>
      <c r="E29" s="148" t="s">
        <v>234</v>
      </c>
      <c r="F29" s="134"/>
    </row>
    <row r="30" spans="1:6" ht="15" customHeight="1">
      <c r="A30" s="26">
        <f t="shared" si="0"/>
        <v>26</v>
      </c>
      <c r="B30" s="6" t="s">
        <v>223</v>
      </c>
      <c r="C30" s="91">
        <f>84.0362988*1000</f>
        <v>84036.298800000004</v>
      </c>
      <c r="D30" s="91">
        <v>96834.30128</v>
      </c>
      <c r="E30" s="148" t="s">
        <v>233</v>
      </c>
      <c r="F30" s="134"/>
    </row>
    <row r="31" spans="1:6" ht="15" customHeight="1">
      <c r="A31" s="26">
        <f t="shared" si="0"/>
        <v>27</v>
      </c>
      <c r="B31" s="6" t="s">
        <v>528</v>
      </c>
      <c r="C31" s="91">
        <f>-0.21923622*1000</f>
        <v>-219.23622</v>
      </c>
      <c r="D31" s="91">
        <v>-304.70259000000004</v>
      </c>
      <c r="E31" s="148" t="s">
        <v>232</v>
      </c>
      <c r="F31" s="134"/>
    </row>
    <row r="32" spans="1:6" ht="15" customHeight="1">
      <c r="A32" s="27">
        <f t="shared" si="0"/>
        <v>28</v>
      </c>
      <c r="B32" s="56" t="s">
        <v>505</v>
      </c>
      <c r="C32" s="92">
        <f>83.81706256*1000</f>
        <v>83817.062559999991</v>
      </c>
      <c r="D32" s="92">
        <v>96529.598690000013</v>
      </c>
      <c r="E32" s="150" t="s">
        <v>283</v>
      </c>
      <c r="F32" s="134"/>
    </row>
    <row r="33" spans="2:4" ht="15" customHeight="1">
      <c r="B33" s="155"/>
      <c r="C33" s="155"/>
      <c r="D33" s="155"/>
    </row>
    <row r="34" spans="2:4" ht="15" customHeight="1">
      <c r="B34" s="62" t="s">
        <v>355</v>
      </c>
      <c r="C34" s="25"/>
      <c r="D34" s="25"/>
    </row>
    <row r="35" spans="2:4" ht="15" customHeight="1">
      <c r="B35" s="76" t="s">
        <v>391</v>
      </c>
      <c r="C35" s="25"/>
      <c r="D35" s="25"/>
    </row>
  </sheetData>
  <mergeCells count="2">
    <mergeCell ref="A2:E2"/>
    <mergeCell ref="A3:E3"/>
  </mergeCells>
  <pageMargins left="0.7" right="0.7" top="0.75" bottom="0.75" header="0.3" footer="0.3"/>
  <pageSetup paperSize="9" scale="72"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5"/>
  <cols>
    <col min="1" max="1" width="3.140625" style="16"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27" t="s">
        <v>301</v>
      </c>
      <c r="E2" s="27"/>
      <c r="F2" s="27"/>
      <c r="G2" s="27" t="s">
        <v>300</v>
      </c>
    </row>
    <row r="5" spans="3:7" ht="67.5" customHeight="1">
      <c r="C5" s="28" t="s">
        <v>152</v>
      </c>
      <c r="D5" s="24" t="s">
        <v>153</v>
      </c>
      <c r="E5" s="24"/>
      <c r="F5" s="28" t="s">
        <v>156</v>
      </c>
      <c r="G5" s="23" t="s">
        <v>157</v>
      </c>
    </row>
    <row r="6" spans="3:7" ht="100.5" customHeight="1">
      <c r="D6" s="24" t="s">
        <v>154</v>
      </c>
      <c r="E6" s="24"/>
      <c r="G6" s="23" t="s">
        <v>158</v>
      </c>
    </row>
    <row r="7" spans="3:7" ht="84.75" customHeight="1">
      <c r="D7" s="24" t="s">
        <v>155</v>
      </c>
      <c r="E7" s="24"/>
      <c r="G7" s="23" t="s">
        <v>159</v>
      </c>
    </row>
    <row r="8" spans="3:7" ht="15" customHeight="1"/>
    <row r="9" spans="3:7" ht="134.25" customHeight="1">
      <c r="C9" s="28" t="s">
        <v>160</v>
      </c>
      <c r="D9" s="24" t="s">
        <v>161</v>
      </c>
      <c r="E9" s="24"/>
      <c r="F9" s="28" t="s">
        <v>162</v>
      </c>
      <c r="G9" s="23" t="s">
        <v>163</v>
      </c>
    </row>
    <row r="10" spans="3:7" ht="15" customHeight="1">
      <c r="D10" s="22"/>
      <c r="E10" s="22"/>
    </row>
    <row r="11" spans="3:7" ht="99.75" customHeight="1">
      <c r="C11" s="28" t="s">
        <v>164</v>
      </c>
      <c r="D11" s="24" t="s">
        <v>165</v>
      </c>
      <c r="E11" s="24"/>
      <c r="F11" s="28" t="s">
        <v>166</v>
      </c>
      <c r="G11" s="23" t="s">
        <v>167</v>
      </c>
    </row>
    <row r="12" spans="3:7" ht="15" customHeight="1"/>
    <row r="13" spans="3:7" ht="57" customHeight="1">
      <c r="C13" s="28" t="s">
        <v>168</v>
      </c>
      <c r="D13" s="24" t="s">
        <v>169</v>
      </c>
      <c r="E13" s="24"/>
      <c r="F13" s="28" t="s">
        <v>170</v>
      </c>
      <c r="G13" s="23" t="s">
        <v>171</v>
      </c>
    </row>
    <row r="14" spans="3:7" ht="15" customHeight="1"/>
    <row r="15" spans="3:7" ht="59.25" customHeight="1">
      <c r="C15" s="28" t="s">
        <v>410</v>
      </c>
      <c r="D15" s="29" t="s">
        <v>304</v>
      </c>
      <c r="E15" s="29"/>
      <c r="F15" s="28" t="s">
        <v>412</v>
      </c>
      <c r="G15" s="29" t="s">
        <v>302</v>
      </c>
    </row>
    <row r="16" spans="3:7" ht="15" customHeight="1">
      <c r="D16" s="21"/>
      <c r="E16" s="21"/>
    </row>
    <row r="17" spans="3:7" ht="40.5" customHeight="1">
      <c r="C17" s="28" t="s">
        <v>303</v>
      </c>
      <c r="D17" s="29" t="s">
        <v>307</v>
      </c>
      <c r="E17" s="29"/>
      <c r="F17" s="28" t="s">
        <v>305</v>
      </c>
      <c r="G17" s="29" t="s">
        <v>306</v>
      </c>
    </row>
    <row r="18" spans="3:7" ht="15" customHeight="1"/>
    <row r="19" spans="3:7" ht="60">
      <c r="C19" s="28" t="s">
        <v>185</v>
      </c>
      <c r="D19" s="30" t="s">
        <v>320</v>
      </c>
      <c r="F19" s="28" t="s">
        <v>191</v>
      </c>
      <c r="G19" s="22" t="s">
        <v>323</v>
      </c>
    </row>
    <row r="20" spans="3:7" ht="15.75" customHeight="1">
      <c r="C20" s="28"/>
      <c r="F20" s="28"/>
    </row>
    <row r="21" spans="3:7" ht="90">
      <c r="C21" s="28" t="s">
        <v>186</v>
      </c>
      <c r="D21" s="30" t="s">
        <v>321</v>
      </c>
      <c r="F21" s="28" t="s">
        <v>192</v>
      </c>
      <c r="G21" s="22" t="s">
        <v>324</v>
      </c>
    </row>
    <row r="22" spans="3:7" ht="15" customHeight="1"/>
    <row r="23" spans="3:7" ht="90">
      <c r="C23" s="28" t="s">
        <v>187</v>
      </c>
      <c r="D23" s="22" t="s">
        <v>322</v>
      </c>
      <c r="F23" s="28" t="s">
        <v>193</v>
      </c>
      <c r="G23" s="22" t="s">
        <v>326</v>
      </c>
    </row>
    <row r="24" spans="3:7" ht="18" customHeight="1"/>
    <row r="25" spans="3:7" ht="120">
      <c r="C25" s="28" t="s">
        <v>188</v>
      </c>
      <c r="D25" s="22" t="s">
        <v>319</v>
      </c>
      <c r="F25" s="28" t="s">
        <v>194</v>
      </c>
      <c r="G25" s="22" t="s">
        <v>325</v>
      </c>
    </row>
    <row r="26" spans="3:7" ht="22.5" customHeight="1"/>
    <row r="27" spans="3:7" ht="67.5" customHeight="1">
      <c r="C27" s="28" t="s">
        <v>189</v>
      </c>
      <c r="D27" s="22" t="s">
        <v>327</v>
      </c>
      <c r="F27" s="28" t="s">
        <v>173</v>
      </c>
      <c r="G27" s="22" t="s">
        <v>328</v>
      </c>
    </row>
    <row r="28" spans="3:7" ht="75">
      <c r="C28" s="28" t="s">
        <v>190</v>
      </c>
      <c r="D28" s="30" t="s">
        <v>329</v>
      </c>
      <c r="F28" s="28" t="s">
        <v>195</v>
      </c>
      <c r="G28" s="22" t="s">
        <v>330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A120-37EE-474F-AC16-962B7469243D}">
  <dimension ref="A1:F36"/>
  <sheetViews>
    <sheetView showGridLines="0" view="pageBreakPreview" zoomScaleNormal="100" zoomScaleSheetLayoutView="100" workbookViewId="0"/>
  </sheetViews>
  <sheetFormatPr defaultRowHeight="15"/>
  <cols>
    <col min="1" max="1" width="3.140625" style="16" customWidth="1"/>
    <col min="2" max="2" width="3.140625" customWidth="1"/>
    <col min="3" max="3" width="62.140625" bestFit="1" customWidth="1"/>
    <col min="4" max="4" width="2.5703125" customWidth="1"/>
    <col min="5" max="5" width="64.28515625" customWidth="1"/>
  </cols>
  <sheetData>
    <row r="1" spans="2:5">
      <c r="B1" s="17"/>
    </row>
    <row r="2" spans="2:5">
      <c r="B2" s="17"/>
    </row>
    <row r="3" spans="2:5">
      <c r="B3" s="17"/>
    </row>
    <row r="4" spans="2:5">
      <c r="B4" s="17"/>
    </row>
    <row r="5" spans="2:5">
      <c r="B5" s="17"/>
    </row>
    <row r="6" spans="2:5">
      <c r="B6" s="17"/>
    </row>
    <row r="7" spans="2:5">
      <c r="B7" s="17"/>
    </row>
    <row r="8" spans="2:5" ht="26.25">
      <c r="B8" s="17"/>
      <c r="C8" s="161" t="s">
        <v>535</v>
      </c>
      <c r="D8" s="162"/>
      <c r="E8" s="163" t="s">
        <v>536</v>
      </c>
    </row>
    <row r="9" spans="2:5">
      <c r="B9" s="17"/>
      <c r="C9" s="162"/>
      <c r="D9" s="162"/>
      <c r="E9" s="162"/>
    </row>
    <row r="10" spans="2:5" ht="63.75">
      <c r="B10" s="17"/>
      <c r="C10" s="164" t="s">
        <v>537</v>
      </c>
      <c r="D10" s="164"/>
      <c r="E10" s="165" t="s">
        <v>538</v>
      </c>
    </row>
    <row r="11" spans="2:5">
      <c r="B11" s="17"/>
      <c r="C11" s="162"/>
      <c r="D11" s="162"/>
      <c r="E11" s="162"/>
    </row>
    <row r="12" spans="2:5" ht="25.5">
      <c r="B12" s="17"/>
      <c r="C12" s="164" t="s">
        <v>539</v>
      </c>
      <c r="D12" s="164"/>
      <c r="E12" s="165" t="s">
        <v>540</v>
      </c>
    </row>
    <row r="13" spans="2:5">
      <c r="B13" s="17"/>
      <c r="C13" s="164"/>
      <c r="D13" s="164"/>
      <c r="E13" s="165"/>
    </row>
    <row r="14" spans="2:5" ht="51" customHeight="1">
      <c r="B14" s="17"/>
      <c r="C14" s="164" t="s">
        <v>541</v>
      </c>
      <c r="D14" s="164"/>
      <c r="E14" s="165" t="s">
        <v>542</v>
      </c>
    </row>
    <row r="15" spans="2:5">
      <c r="B15" s="17"/>
      <c r="C15" s="164"/>
      <c r="D15" s="164"/>
      <c r="E15" s="165"/>
    </row>
    <row r="16" spans="2:5" ht="30.75" customHeight="1">
      <c r="B16" s="17"/>
      <c r="C16" s="164" t="s">
        <v>543</v>
      </c>
      <c r="D16" s="164"/>
      <c r="E16" s="165" t="s">
        <v>544</v>
      </c>
    </row>
    <row r="17" spans="2:6">
      <c r="B17" s="17"/>
      <c r="C17" s="162"/>
      <c r="D17" s="162"/>
      <c r="E17" s="162"/>
    </row>
    <row r="18" spans="2:6">
      <c r="B18" s="17"/>
      <c r="C18" s="166" t="s">
        <v>6</v>
      </c>
      <c r="D18" s="166"/>
      <c r="E18" s="167" t="s">
        <v>4</v>
      </c>
    </row>
    <row r="19" spans="2:6">
      <c r="B19" s="17"/>
      <c r="C19" s="47" t="s">
        <v>129</v>
      </c>
      <c r="D19" s="47"/>
      <c r="E19" s="168" t="s">
        <v>5</v>
      </c>
      <c r="F19" s="15"/>
    </row>
    <row r="20" spans="2:6" ht="9" customHeight="1">
      <c r="B20" s="17"/>
      <c r="C20" s="47"/>
      <c r="D20" s="47"/>
      <c r="E20" s="47"/>
    </row>
    <row r="21" spans="2:6">
      <c r="B21" s="17"/>
      <c r="C21" s="47" t="s">
        <v>416</v>
      </c>
      <c r="D21" s="47"/>
      <c r="E21" s="168" t="s">
        <v>420</v>
      </c>
    </row>
    <row r="22" spans="2:6">
      <c r="B22" s="17"/>
      <c r="C22" s="47" t="s">
        <v>417</v>
      </c>
      <c r="D22" s="47"/>
      <c r="E22" s="168" t="s">
        <v>421</v>
      </c>
    </row>
    <row r="23" spans="2:6">
      <c r="B23" s="17"/>
      <c r="C23" s="47" t="s">
        <v>418</v>
      </c>
      <c r="D23" s="47"/>
      <c r="E23" s="168" t="s">
        <v>418</v>
      </c>
    </row>
    <row r="24" spans="2:6">
      <c r="B24" s="17"/>
      <c r="C24" s="47" t="s">
        <v>419</v>
      </c>
      <c r="D24" s="47"/>
      <c r="E24" s="168" t="s">
        <v>422</v>
      </c>
    </row>
    <row r="25" spans="2:6" ht="8.25" customHeight="1">
      <c r="B25" s="17"/>
      <c r="C25" s="47"/>
      <c r="D25" s="47"/>
      <c r="E25" s="168"/>
    </row>
    <row r="26" spans="2:6">
      <c r="B26" s="17"/>
      <c r="C26" s="47" t="s">
        <v>423</v>
      </c>
      <c r="D26" s="47"/>
      <c r="E26" s="168" t="s">
        <v>423</v>
      </c>
    </row>
    <row r="27" spans="2:6">
      <c r="B27" s="17"/>
      <c r="C27" s="47"/>
      <c r="D27" s="47"/>
      <c r="E27" s="47"/>
    </row>
    <row r="28" spans="2:6">
      <c r="B28" s="17"/>
      <c r="C28" s="174" t="s">
        <v>545</v>
      </c>
      <c r="D28" s="174"/>
      <c r="E28" s="174"/>
      <c r="F28" s="169"/>
    </row>
    <row r="29" spans="2:6">
      <c r="B29" s="17"/>
      <c r="C29" s="174" t="s">
        <v>546</v>
      </c>
      <c r="D29" s="174"/>
      <c r="E29" s="174"/>
      <c r="F29" s="170"/>
    </row>
    <row r="30" spans="2:6">
      <c r="B30" s="17"/>
      <c r="C30" s="174"/>
      <c r="D30" s="174"/>
      <c r="E30" s="174"/>
      <c r="F30" s="170"/>
    </row>
    <row r="31" spans="2:6">
      <c r="B31" s="17"/>
      <c r="C31" s="174" t="s">
        <v>416</v>
      </c>
      <c r="D31" s="174"/>
      <c r="E31" s="174"/>
      <c r="F31" s="170"/>
    </row>
    <row r="32" spans="2:6">
      <c r="B32" s="17"/>
      <c r="C32" s="174" t="s">
        <v>547</v>
      </c>
      <c r="D32" s="174"/>
      <c r="E32" s="174"/>
      <c r="F32" s="170"/>
    </row>
    <row r="33" spans="2:6">
      <c r="B33" s="17"/>
      <c r="C33" s="174"/>
      <c r="D33" s="174"/>
      <c r="E33" s="174"/>
      <c r="F33" s="170"/>
    </row>
    <row r="34" spans="2:6">
      <c r="B34" s="17"/>
      <c r="C34" s="173" t="s">
        <v>420</v>
      </c>
      <c r="D34" s="173"/>
      <c r="E34" s="173"/>
      <c r="F34" s="170"/>
    </row>
    <row r="35" spans="2:6">
      <c r="B35" s="17"/>
      <c r="C35" s="173" t="s">
        <v>548</v>
      </c>
      <c r="D35" s="173"/>
      <c r="E35" s="173"/>
      <c r="F35" s="170"/>
    </row>
    <row r="36" spans="2:6">
      <c r="B36" s="17"/>
      <c r="C36" s="174"/>
      <c r="D36" s="174"/>
      <c r="E36" s="174"/>
      <c r="F36" s="170"/>
    </row>
  </sheetData>
  <mergeCells count="9">
    <mergeCell ref="C34:E34"/>
    <mergeCell ref="C35:E35"/>
    <mergeCell ref="C36:E36"/>
    <mergeCell ref="C28:E28"/>
    <mergeCell ref="C29:E29"/>
    <mergeCell ref="C30:E30"/>
    <mergeCell ref="C31:E31"/>
    <mergeCell ref="C32:E32"/>
    <mergeCell ref="C33:E33"/>
  </mergeCells>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54"/>
  <sheetViews>
    <sheetView showGridLines="0" view="pageBreakPreview" zoomScale="85" zoomScaleNormal="100" zoomScaleSheetLayoutView="85" workbookViewId="0"/>
  </sheetViews>
  <sheetFormatPr defaultRowHeight="15"/>
  <cols>
    <col min="1" max="1" width="3.140625" style="16" customWidth="1"/>
    <col min="2" max="2" width="4.5703125" customWidth="1"/>
    <col min="3" max="3" width="142.85546875" customWidth="1"/>
    <col min="4" max="4" width="16.140625" customWidth="1"/>
  </cols>
  <sheetData>
    <row r="9" spans="3:5" ht="15.75">
      <c r="C9" s="18" t="s">
        <v>130</v>
      </c>
      <c r="D9" s="2"/>
      <c r="E9" s="2"/>
    </row>
    <row r="10" spans="3:5" ht="15.75">
      <c r="C10" s="18"/>
      <c r="D10" s="2"/>
      <c r="E10" s="2"/>
    </row>
    <row r="11" spans="3:5" ht="15.75">
      <c r="C11" s="18" t="s">
        <v>425</v>
      </c>
      <c r="D11" s="2"/>
      <c r="E11" s="2"/>
    </row>
    <row r="12" spans="3:5" ht="15.75">
      <c r="C12" s="18"/>
      <c r="D12" s="2"/>
      <c r="E12" s="2"/>
    </row>
    <row r="13" spans="3:5" ht="15.75">
      <c r="C13" s="18" t="s">
        <v>174</v>
      </c>
      <c r="D13" s="2"/>
      <c r="E13" s="2"/>
    </row>
    <row r="14" spans="3:5" ht="15.75">
      <c r="C14" s="18"/>
      <c r="D14" s="2"/>
      <c r="E14" s="2"/>
    </row>
    <row r="15" spans="3:5" ht="15.75">
      <c r="C15" s="18" t="s">
        <v>333</v>
      </c>
      <c r="D15" s="2"/>
      <c r="E15" s="3">
        <v>1</v>
      </c>
    </row>
    <row r="16" spans="3:5" ht="15.75">
      <c r="C16" s="18"/>
      <c r="D16" s="2"/>
      <c r="E16" s="2"/>
    </row>
    <row r="17" spans="3:5" ht="15.75">
      <c r="C17" s="18" t="s">
        <v>334</v>
      </c>
      <c r="D17" s="2"/>
      <c r="E17" s="3">
        <v>2</v>
      </c>
    </row>
    <row r="18" spans="3:5" ht="15.75">
      <c r="C18" s="18"/>
      <c r="D18" s="2"/>
      <c r="E18" s="2"/>
    </row>
    <row r="19" spans="3:5" ht="15.75">
      <c r="C19" s="18" t="s">
        <v>335</v>
      </c>
      <c r="D19" s="2"/>
      <c r="E19" s="3">
        <v>3</v>
      </c>
    </row>
    <row r="20" spans="3:5" ht="15.75">
      <c r="C20" s="18"/>
      <c r="D20" s="2"/>
      <c r="E20" s="2"/>
    </row>
    <row r="21" spans="3:5" ht="31.5">
      <c r="C21" s="96" t="s">
        <v>411</v>
      </c>
      <c r="D21" s="2"/>
      <c r="E21" s="3">
        <v>4</v>
      </c>
    </row>
    <row r="22" spans="3:5" ht="15.75">
      <c r="C22" s="18"/>
      <c r="D22" s="2"/>
      <c r="E22" s="2"/>
    </row>
    <row r="23" spans="3:5" ht="15.75">
      <c r="C23" s="18" t="s">
        <v>0</v>
      </c>
      <c r="D23" s="2"/>
      <c r="E23" s="3">
        <v>5</v>
      </c>
    </row>
    <row r="26" spans="3:5" ht="15.75">
      <c r="C26" s="18" t="s">
        <v>175</v>
      </c>
    </row>
    <row r="28" spans="3:5" ht="15.75">
      <c r="C28" s="18" t="s">
        <v>333</v>
      </c>
      <c r="E28" s="3">
        <v>6</v>
      </c>
    </row>
    <row r="29" spans="3:5" ht="15.75">
      <c r="C29" s="18"/>
    </row>
    <row r="30" spans="3:5" ht="15.75">
      <c r="C30" s="18" t="s">
        <v>334</v>
      </c>
      <c r="E30" s="3">
        <v>7</v>
      </c>
    </row>
    <row r="31" spans="3:5" ht="15.75">
      <c r="C31" s="18"/>
    </row>
    <row r="32" spans="3:5" ht="15.75">
      <c r="C32" s="18" t="s">
        <v>335</v>
      </c>
      <c r="E32" s="3">
        <v>8</v>
      </c>
    </row>
    <row r="34" spans="3:5" ht="31.5">
      <c r="C34" s="96" t="s">
        <v>411</v>
      </c>
      <c r="E34" s="3">
        <v>9</v>
      </c>
    </row>
    <row r="36" spans="3:5" ht="15.75">
      <c r="C36" s="18" t="s">
        <v>0</v>
      </c>
      <c r="E36" s="3">
        <v>10</v>
      </c>
    </row>
    <row r="37" spans="3:5" ht="15.75">
      <c r="C37" s="18"/>
      <c r="E37" s="3"/>
    </row>
    <row r="39" spans="3:5" ht="15.75">
      <c r="C39" s="18" t="s">
        <v>174</v>
      </c>
    </row>
    <row r="41" spans="3:5" ht="15.75">
      <c r="C41" s="18" t="s">
        <v>443</v>
      </c>
      <c r="E41" s="3">
        <v>11</v>
      </c>
    </row>
    <row r="42" spans="3:5" ht="15.75">
      <c r="C42" s="18"/>
      <c r="E42" s="3"/>
    </row>
    <row r="43" spans="3:5" ht="15.75">
      <c r="C43" s="18" t="s">
        <v>508</v>
      </c>
      <c r="E43" s="3">
        <v>12</v>
      </c>
    </row>
    <row r="44" spans="3:5" ht="15.75">
      <c r="C44" s="18"/>
      <c r="E44" s="3"/>
    </row>
    <row r="45" spans="3:5" ht="15.75">
      <c r="C45" s="18" t="s">
        <v>509</v>
      </c>
      <c r="E45" s="3">
        <v>13</v>
      </c>
    </row>
    <row r="46" spans="3:5" ht="15.75">
      <c r="E46" s="3"/>
    </row>
    <row r="47" spans="3:5" ht="15.75">
      <c r="E47" s="3"/>
    </row>
    <row r="48" spans="3:5" ht="15.75">
      <c r="C48" s="18" t="s">
        <v>175</v>
      </c>
      <c r="E48" s="3"/>
    </row>
    <row r="49" spans="3:5" ht="15.75">
      <c r="E49" s="3"/>
    </row>
    <row r="50" spans="3:5" ht="15.75">
      <c r="C50" s="18" t="s">
        <v>443</v>
      </c>
      <c r="E50" s="3">
        <v>14</v>
      </c>
    </row>
    <row r="51" spans="3:5" ht="15.75">
      <c r="C51" s="18"/>
      <c r="E51" s="3"/>
    </row>
    <row r="52" spans="3:5" ht="15.75">
      <c r="C52" s="18" t="s">
        <v>508</v>
      </c>
      <c r="E52" s="3">
        <v>15</v>
      </c>
    </row>
    <row r="53" spans="3:5" ht="15.75">
      <c r="C53" s="18"/>
      <c r="E53" s="3"/>
    </row>
    <row r="54" spans="3:5" ht="15.75">
      <c r="C54" s="18" t="s">
        <v>509</v>
      </c>
      <c r="E54" s="3">
        <v>16</v>
      </c>
    </row>
  </sheetData>
  <hyperlinks>
    <hyperlink ref="E17" location="'FP-General Insurance'!A1" display="'FP-General Insurance'!A1" xr:uid="{00000000-0004-0000-0200-000000000000}"/>
    <hyperlink ref="E19" location="'FP- Reinsurance'!A1" display="'FP- Reinsurance'!A1" xr:uid="{00000000-0004-0000-0200-000001000000}"/>
    <hyperlink ref="E21" location="'FP- Mandatory Insurance'!A1" display="'FP- Mandatory Insurance'!A1" xr:uid="{00000000-0004-0000-0200-000002000000}"/>
    <hyperlink ref="E23" location="'FP- Social Insurance'!A1" display="'FP- Social Insurance'!A1" xr:uid="{00000000-0004-0000-0200-000003000000}"/>
    <hyperlink ref="E28" location="'IS-Life Insurance'!A1" display="'IS-Life Insurance'!A1" xr:uid="{00000000-0004-0000-0200-000004000000}"/>
    <hyperlink ref="E30" location="'IS-General Insurance'!A1" display="'IS-General Insurance'!A1" xr:uid="{00000000-0004-0000-0200-000005000000}"/>
    <hyperlink ref="E32" location="'IS-Reinsurance'!A1" display="'IS-Reinsurance'!A1" xr:uid="{00000000-0004-0000-0200-000006000000}"/>
    <hyperlink ref="E34" location="'IS-Mandatory Insurance'!A1" display="'IS-Mandatory Insurance'!A1" xr:uid="{00000000-0004-0000-0200-000007000000}"/>
    <hyperlink ref="E36" location="'IS-Social Insurance'!A1" display="'IS-Social Insurance'!A1" xr:uid="{00000000-0004-0000-0200-000008000000}"/>
    <hyperlink ref="E41" location="'FP-Syaria Life Insurance'!A1" display="'FP-Syaria Life Insurance'!A1" xr:uid="{3F5271CD-3C05-4564-8391-F02B6AF6C18D}"/>
    <hyperlink ref="E43" location="'FP- Syaria General Insurance'!A1" display="'FP- Syaria General Insurance'!A1" xr:uid="{AD8BCB5D-EA61-40FA-8E38-A977D80EEF53}"/>
    <hyperlink ref="E45" location="'FP- Syaria Reinsurance'!A1" display="'FP- Syaria Reinsurance'!A1" xr:uid="{D0676260-B991-4A34-8FFB-708C3686A067}"/>
    <hyperlink ref="E50" location="'IS-Syaria Life Insurance'!A1" display="'IS-Syaria Life Insurance'!A1" xr:uid="{00896748-661E-4BD8-942E-3ABB2CA0A1F5}"/>
    <hyperlink ref="E52" location="'IS-Syaria General Insurance'!A1" display="'IS-Syaria General Insurance'!A1" xr:uid="{81B7F89C-60BF-4DEC-9B4D-3F291A59C6BF}"/>
    <hyperlink ref="E54" location="'IS-Syaria Reinsurance'!A1" display="'IS-Syaria Reinsurance'!A1" xr:uid="{4FC136CD-DB03-42E2-ADB0-E161D454124B}"/>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6"/>
  <sheetViews>
    <sheetView view="pageBreakPreview" zoomScaleNormal="100" zoomScaleSheetLayoutView="100" workbookViewId="0">
      <pane xSplit="3" ySplit="2" topLeftCell="D3" activePane="bottomRight" state="frozen"/>
      <selection pane="topRight"/>
      <selection pane="bottomLeft"/>
      <selection pane="bottomRight" activeCell="D12" sqref="D12"/>
    </sheetView>
  </sheetViews>
  <sheetFormatPr defaultRowHeight="15"/>
  <cols>
    <col min="1" max="1" width="3.140625" style="16" customWidth="1"/>
    <col min="2" max="2" width="3.140625" customWidth="1"/>
    <col min="3" max="3" width="30.140625" customWidth="1"/>
    <col min="4" max="4" width="23.140625" customWidth="1"/>
    <col min="5" max="5" width="21.85546875" bestFit="1" customWidth="1"/>
  </cols>
  <sheetData>
    <row r="1" spans="1:19" ht="22.5">
      <c r="A1" s="175"/>
      <c r="B1" s="176"/>
      <c r="C1" s="176"/>
      <c r="D1" s="176"/>
      <c r="E1" s="176"/>
      <c r="F1" s="31"/>
      <c r="G1" s="31"/>
      <c r="H1" s="31"/>
      <c r="I1" s="31"/>
      <c r="J1" s="31"/>
      <c r="K1" s="31"/>
      <c r="L1" s="31"/>
      <c r="M1" s="31"/>
      <c r="N1" s="31"/>
      <c r="O1" s="31"/>
      <c r="P1" s="31"/>
      <c r="Q1" s="31"/>
      <c r="R1" s="31"/>
      <c r="S1" s="31"/>
    </row>
    <row r="2" spans="1:19" ht="16.5" thickBot="1">
      <c r="D2" s="14" t="s">
        <v>2</v>
      </c>
      <c r="E2" s="14" t="s">
        <v>11</v>
      </c>
      <c r="F2" s="33"/>
    </row>
    <row r="3" spans="1:19">
      <c r="C3" t="s">
        <v>177</v>
      </c>
      <c r="D3" s="13" t="e">
        <f>'FP-Life Insurance'!C27+'FP-General Insurance'!C27+'FP- Reinsurance'!C27+'FP- Social Insurance ('!#REF!+'FP- CSAFPPTPTA Insurance'!#REF!</f>
        <v>#REF!</v>
      </c>
      <c r="E3" s="63" t="s">
        <v>40</v>
      </c>
    </row>
    <row r="4" spans="1:19">
      <c r="C4" t="s">
        <v>178</v>
      </c>
      <c r="D4" s="13" t="e">
        <f>'FP-Life Insurance'!C40+'FP-General Insurance'!C40+'FP- Reinsurance'!C40+'FP- Social Insurance ('!#REF!+'FP- CSAFPPTPTA Insurance'!#REF!</f>
        <v>#REF!</v>
      </c>
      <c r="E4" s="63" t="s">
        <v>74</v>
      </c>
    </row>
    <row r="5" spans="1:19">
      <c r="C5" t="s">
        <v>7</v>
      </c>
      <c r="D5" s="13" t="e">
        <f>'FP-Life Insurance'!C41+'FP-General Insurance'!C41+'FP- Reinsurance'!C41+'FP- Social Insurance ('!#REF!+'FP- CSAFPPTPTA Insurance'!#REF!</f>
        <v>#REF!</v>
      </c>
      <c r="E5" s="63" t="s">
        <v>75</v>
      </c>
    </row>
    <row r="6" spans="1:19">
      <c r="E6" s="63"/>
    </row>
    <row r="7" spans="1:19">
      <c r="C7" t="s">
        <v>179</v>
      </c>
      <c r="D7" s="13" t="e">
        <f>'FP-Life Insurance'!C55+'FP-General Insurance'!C55+'FP- Reinsurance'!C55+'FP- Social Insurance ('!#REF!+'FP- CSAFPPTPTA Insurance'!#REF!</f>
        <v>#REF!</v>
      </c>
      <c r="E7" s="63" t="s">
        <v>85</v>
      </c>
    </row>
    <row r="8" spans="1:19">
      <c r="C8" t="s">
        <v>180</v>
      </c>
      <c r="D8" s="13">
        <f>'FP-Life Insurance'!C56+'FP-General Insurance'!C56+'FP- Reinsurance'!C56</f>
        <v>3508474.5788599998</v>
      </c>
      <c r="E8" s="63" t="s">
        <v>182</v>
      </c>
    </row>
    <row r="9" spans="1:19">
      <c r="C9" t="s">
        <v>181</v>
      </c>
      <c r="D9" s="13" t="e">
        <f>'FP-Life Insurance'!C61+'FP-General Insurance'!C61+'FP- Reinsurance'!C61+'FP- Social Insurance ('!#REF!+'FP- CSAFPPTPTA Insurance'!#REF!</f>
        <v>#REF!</v>
      </c>
      <c r="E9" s="63" t="s">
        <v>92</v>
      </c>
    </row>
    <row r="10" spans="1:19">
      <c r="E10" s="63"/>
    </row>
    <row r="11" spans="1:19">
      <c r="C11" t="s">
        <v>331</v>
      </c>
      <c r="D11" s="25" t="e">
        <f>'IS-Life Insurance'!C5+'IS-General Insurance'!C7+'IS-Reinsurance'!C7+'IS-Social Insurance'!#REF!+'IS-CSAFPPTPTA Insurance'!#REF!</f>
        <v>#REF!</v>
      </c>
      <c r="E11" s="63" t="s">
        <v>184</v>
      </c>
    </row>
    <row r="12" spans="1:19">
      <c r="C12" t="s">
        <v>183</v>
      </c>
      <c r="D12" s="25" t="e">
        <f>'IS-Life Insurance'!C13+'IS-Life Insurance'!C14+'IS-General Insurance'!C21+'IS-Reinsurance'!C21+'IS-Social Insurance'!#REF!+'IS-CSAFPPTPTA Insurance'!#REF!</f>
        <v>#REF!</v>
      </c>
      <c r="E12" s="63" t="s">
        <v>172</v>
      </c>
    </row>
    <row r="15" spans="1:19">
      <c r="C15" s="10" t="s">
        <v>332</v>
      </c>
    </row>
    <row r="16" spans="1:19">
      <c r="C16" s="10" t="s">
        <v>372</v>
      </c>
    </row>
  </sheetData>
  <mergeCells count="1">
    <mergeCell ref="A1:E1"/>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0"/>
  <sheetViews>
    <sheetView zoomScale="85" zoomScaleNormal="85" workbookViewId="0">
      <pane xSplit="3" ySplit="2" topLeftCell="D3" activePane="bottomRight" state="frozen"/>
      <selection pane="topRight"/>
      <selection pane="bottomLeft"/>
      <selection pane="bottomRight" activeCell="A2" sqref="A2"/>
    </sheetView>
  </sheetViews>
  <sheetFormatPr defaultRowHeight="15"/>
  <cols>
    <col min="1" max="1" width="3.140625" style="16" customWidth="1"/>
    <col min="2" max="2" width="3.140625" customWidth="1"/>
    <col min="3" max="3" width="84.140625" style="30" customWidth="1"/>
    <col min="4" max="5" width="16.42578125" customWidth="1"/>
    <col min="6" max="6" width="74" style="30" customWidth="1"/>
  </cols>
  <sheetData>
    <row r="1" spans="1:20" ht="22.5">
      <c r="A1" s="175"/>
      <c r="B1" s="176"/>
      <c r="C1" s="176"/>
      <c r="D1" s="176"/>
      <c r="E1" s="176"/>
      <c r="F1" s="176"/>
      <c r="G1" s="31"/>
      <c r="H1" s="31"/>
      <c r="I1" s="31"/>
      <c r="J1" s="31"/>
      <c r="K1" s="31"/>
      <c r="L1" s="31"/>
      <c r="M1" s="31"/>
      <c r="N1" s="31"/>
      <c r="O1" s="31"/>
      <c r="P1" s="31"/>
      <c r="Q1" s="31"/>
      <c r="R1" s="31"/>
      <c r="S1" s="31"/>
      <c r="T1" s="31"/>
    </row>
    <row r="2" spans="1:20" s="40" customFormat="1" ht="32.25" thickBot="1">
      <c r="A2" s="39"/>
      <c r="D2" s="41" t="s">
        <v>338</v>
      </c>
      <c r="E2" s="41" t="s">
        <v>552</v>
      </c>
      <c r="F2" s="41" t="s">
        <v>11</v>
      </c>
    </row>
    <row r="3" spans="1:20" ht="23.1" customHeight="1">
      <c r="C3" s="52" t="s">
        <v>532</v>
      </c>
      <c r="D3" s="51"/>
      <c r="E3" s="51"/>
      <c r="F3" s="40"/>
    </row>
    <row r="4" spans="1:20" ht="23.1" customHeight="1">
      <c r="C4" s="40" t="s">
        <v>185</v>
      </c>
      <c r="D4" s="53">
        <f>IFERROR('IS-Life Insurance'!C5/('IS-Life Insurance'!C13+'IS-Life Insurance'!C14),"-")</f>
        <v>1.1620011009337188</v>
      </c>
      <c r="E4" s="53">
        <f>IFERROR('IS-Life Insurance'!D5/('IS-Life Insurance'!D13+'IS-Life Insurance'!D14),"-")</f>
        <v>1.0652693938650246</v>
      </c>
      <c r="F4" s="64" t="s">
        <v>191</v>
      </c>
    </row>
    <row r="5" spans="1:20" ht="23.1" customHeight="1">
      <c r="C5" s="40" t="s">
        <v>186</v>
      </c>
      <c r="D5" s="53">
        <f>IFERROR('IS-Life Insurance'!C5/('IS-Life Insurance'!C13+'IS-Life Insurance'!C14+'IS-Life Insurance'!C26+'IS-Life Insurance'!C27+'IS-Life Insurance'!C28+'IS-Life Insurance'!C29),"-")</f>
        <v>1.0402014163961573</v>
      </c>
      <c r="E5" s="53">
        <f>IFERROR('IS-Life Insurance'!D5/('IS-Life Insurance'!D13+'IS-Life Insurance'!D14+'IS-Life Insurance'!D26+'IS-Life Insurance'!D27+'IS-Life Insurance'!D28+'IS-Life Insurance'!D29),"-")</f>
        <v>0.95177475658905197</v>
      </c>
      <c r="F5" s="64" t="s">
        <v>192</v>
      </c>
    </row>
    <row r="6" spans="1:20" ht="23.1" customHeight="1">
      <c r="C6" s="40" t="s">
        <v>187</v>
      </c>
      <c r="D6" s="53">
        <f>IFERROR(('IS-Life Insurance'!C5+'IS-Life Insurance'!C9)/('IS-Life Insurance'!C13+'IS-Life Insurance'!C14),"-")</f>
        <v>1.4425894708955309</v>
      </c>
      <c r="E6" s="53">
        <f>IFERROR(('IS-Life Insurance'!D5+'IS-Life Insurance'!D9)/('IS-Life Insurance'!D13+'IS-Life Insurance'!D14),"-")</f>
        <v>1.3814784430855802</v>
      </c>
      <c r="F6" s="64" t="s">
        <v>193</v>
      </c>
    </row>
    <row r="7" spans="1:20" ht="23.1" customHeight="1">
      <c r="C7" s="40" t="s">
        <v>188</v>
      </c>
      <c r="D7" s="53">
        <f>IFERROR(('IS-Life Insurance'!C5+'IS-Life Insurance'!C9)/('IS-Life Insurance'!C13+'IS-Life Insurance'!C14+'IS-Life Insurance'!C26+'IS-Life Insurance'!C27+'IS-Life Insurance'!C28+'IS-Life Insurance'!C29),"-")</f>
        <v>1.2913788202936551</v>
      </c>
      <c r="E7" s="53">
        <f>IFERROR(('IS-Life Insurance'!D5+'IS-Life Insurance'!D9)/('IS-Life Insurance'!D13+'IS-Life Insurance'!D14+'IS-Life Insurance'!D26+'IS-Life Insurance'!D27+'IS-Life Insurance'!D28+'IS-Life Insurance'!D29),"-")</f>
        <v>1.2342946455358315</v>
      </c>
      <c r="F7" s="64" t="s">
        <v>194</v>
      </c>
    </row>
    <row r="8" spans="1:20" ht="23.1" customHeight="1">
      <c r="C8" s="40" t="s">
        <v>189</v>
      </c>
      <c r="D8" s="53">
        <f>-IFERROR('IS-Life Insurance'!C6/'IS-Life Insurance'!C5,"-")</f>
        <v>5.3196673937123941E-2</v>
      </c>
      <c r="E8" s="53">
        <f>-IFERROR('IS-Life Insurance'!D6/'IS-Life Insurance'!D5,"-")</f>
        <v>4.9243886244468495E-2</v>
      </c>
      <c r="F8" s="64" t="s">
        <v>173</v>
      </c>
    </row>
    <row r="9" spans="1:20" ht="23.1" customHeight="1">
      <c r="C9" s="40" t="s">
        <v>190</v>
      </c>
      <c r="D9" s="53">
        <f>IFERROR('FP-Life Insurance'!C27/'FP-Life Insurance'!C54,"-")</f>
        <v>1.2390656919016543</v>
      </c>
      <c r="E9" s="53">
        <f>IFERROR('FP-Life Insurance'!D27/'FP-Life Insurance'!D54,"-")</f>
        <v>1.2410302990860227</v>
      </c>
      <c r="F9" s="64" t="s">
        <v>195</v>
      </c>
    </row>
    <row r="10" spans="1:20" ht="23.1" hidden="1" customHeight="1">
      <c r="C10" s="40" t="s">
        <v>393</v>
      </c>
      <c r="D10" s="53">
        <v>2.517000787934653</v>
      </c>
      <c r="E10" s="53">
        <v>2.517000787934653</v>
      </c>
      <c r="F10" s="64" t="s">
        <v>399</v>
      </c>
    </row>
    <row r="11" spans="1:20" ht="23.1" hidden="1" customHeight="1">
      <c r="C11" s="40" t="s">
        <v>394</v>
      </c>
      <c r="D11" s="80">
        <v>5.0362355655666535</v>
      </c>
      <c r="E11" s="80">
        <v>5.0362355655666535</v>
      </c>
      <c r="F11" s="64" t="s">
        <v>400</v>
      </c>
    </row>
    <row r="12" spans="1:20" ht="23.1" hidden="1" customHeight="1">
      <c r="C12" s="40" t="s">
        <v>396</v>
      </c>
      <c r="D12" s="83"/>
      <c r="E12" s="83"/>
      <c r="F12" s="64" t="s">
        <v>395</v>
      </c>
    </row>
    <row r="13" spans="1:20" ht="23.1" hidden="1" customHeight="1">
      <c r="C13" s="40" t="s">
        <v>397</v>
      </c>
      <c r="D13" s="83"/>
      <c r="E13" s="83"/>
      <c r="F13" s="64" t="s">
        <v>398</v>
      </c>
    </row>
    <row r="14" spans="1:20" ht="20.45" customHeight="1">
      <c r="C14" s="40"/>
      <c r="D14" s="53"/>
      <c r="E14" s="53"/>
      <c r="F14" s="64"/>
    </row>
    <row r="15" spans="1:20" ht="20.45" customHeight="1">
      <c r="C15" s="52" t="s">
        <v>533</v>
      </c>
      <c r="D15" s="53"/>
      <c r="E15" s="53"/>
      <c r="F15" s="64"/>
    </row>
    <row r="16" spans="1:20" ht="21" customHeight="1">
      <c r="C16" s="40" t="s">
        <v>185</v>
      </c>
      <c r="D16" s="65">
        <f>IFERROR(('IS-General Insurance'!C5+'IS-General Insurance'!C6)/('IS-General Insurance'!C21),"-")</f>
        <v>3.9916912100573718</v>
      </c>
      <c r="E16" s="65">
        <f>IFERROR(('IS-General Insurance'!D5+'IS-General Insurance'!D6)/('IS-General Insurance'!D21),"-")</f>
        <v>3.1081111092113285</v>
      </c>
      <c r="F16" s="64" t="s">
        <v>191</v>
      </c>
    </row>
    <row r="17" spans="3:6" ht="21" customHeight="1">
      <c r="C17" s="40" t="s">
        <v>186</v>
      </c>
      <c r="D17" s="65">
        <f>IFERROR(('IS-General Insurance'!C5+'IS-General Insurance'!C6)/('IS-General Insurance'!C21+'IS-General Insurance'!C29+'IS-General Insurance'!C30+'IS-General Insurance'!C31+'IS-General Insurance'!C32),"-")</f>
        <v>2.8720195935490413</v>
      </c>
      <c r="E17" s="65">
        <f>IFERROR(('IS-General Insurance'!D5+'IS-General Insurance'!D6)/('IS-General Insurance'!D21+'IS-General Insurance'!D29+'IS-General Insurance'!D30+'IS-General Insurance'!D31+'IS-General Insurance'!D32),"-")</f>
        <v>2.2527547458516124</v>
      </c>
      <c r="F17" s="64" t="s">
        <v>192</v>
      </c>
    </row>
    <row r="18" spans="3:6" ht="21" customHeight="1">
      <c r="C18" s="40" t="s">
        <v>187</v>
      </c>
      <c r="D18" s="65">
        <f>IFERROR(('IS-General Insurance'!C5+'IS-General Insurance'!C6+'IS-General Insurance'!C28)/'IS-General Insurance'!C21,"-")</f>
        <v>4.1783460713353282</v>
      </c>
      <c r="E18" s="65">
        <f>IFERROR(('IS-General Insurance'!D5+'IS-General Insurance'!D6+'IS-General Insurance'!D28)/'IS-General Insurance'!D21,"-")</f>
        <v>3.2759610869510989</v>
      </c>
      <c r="F18" s="64" t="s">
        <v>193</v>
      </c>
    </row>
    <row r="19" spans="3:6" ht="21" customHeight="1">
      <c r="C19" s="40" t="s">
        <v>188</v>
      </c>
      <c r="D19" s="65">
        <f>IFERROR(('IS-General Insurance'!C5+'IS-General Insurance'!C6+'IS-General Insurance'!C28)/('IS-General Insurance'!C21+'IS-General Insurance'!C29+'IS-General Insurance'!C30+'IS-General Insurance'!C31+'IS-General Insurance'!C32),"-")</f>
        <v>3.0063176618642413</v>
      </c>
      <c r="E19" s="65">
        <f>IFERROR(('IS-General Insurance'!D5+'IS-General Insurance'!D6+'IS-General Insurance'!D28)/('IS-General Insurance'!D21+'IS-General Insurance'!D29+'IS-General Insurance'!D30+'IS-General Insurance'!D31+'IS-General Insurance'!D32),"-")</f>
        <v>2.374412183651609</v>
      </c>
      <c r="F19" s="64" t="s">
        <v>194</v>
      </c>
    </row>
    <row r="20" spans="3:6" ht="21" customHeight="1">
      <c r="C20" s="40" t="s">
        <v>189</v>
      </c>
      <c r="D20" s="65">
        <f>-IFERROR('IS-General Insurance'!C10/('IS-General Insurance'!C5+'IS-General Insurance'!C6),"-")</f>
        <v>0.4945544969735301</v>
      </c>
      <c r="E20" s="65">
        <f>-IFERROR('IS-General Insurance'!D10/('IS-General Insurance'!D5+'IS-General Insurance'!D6),"-")</f>
        <v>0.47084721064212476</v>
      </c>
      <c r="F20" s="64" t="s">
        <v>173</v>
      </c>
    </row>
    <row r="21" spans="3:6" ht="21" customHeight="1">
      <c r="C21" s="40" t="s">
        <v>190</v>
      </c>
      <c r="D21" s="65">
        <f>IFERROR('FP-General Insurance'!C27/'FP-General Insurance'!C54,"-")</f>
        <v>1.1257484677970819</v>
      </c>
      <c r="E21" s="65">
        <f>IFERROR('FP-General Insurance'!D27/'FP-General Insurance'!D54,"-")</f>
        <v>1.1014035646177847</v>
      </c>
      <c r="F21" s="64" t="s">
        <v>195</v>
      </c>
    </row>
    <row r="22" spans="3:6" ht="21" hidden="1" customHeight="1">
      <c r="C22" s="40" t="s">
        <v>393</v>
      </c>
      <c r="D22" s="65">
        <v>1.6576901991462087</v>
      </c>
      <c r="E22" s="65">
        <v>1.6576901991462087</v>
      </c>
      <c r="F22" s="64" t="s">
        <v>399</v>
      </c>
    </row>
    <row r="23" spans="3:6" ht="21" hidden="1" customHeight="1">
      <c r="C23" s="40" t="s">
        <v>401</v>
      </c>
      <c r="D23" s="81">
        <v>3.2478591797322141</v>
      </c>
      <c r="E23" s="81">
        <v>3.2478591797322141</v>
      </c>
      <c r="F23" s="64" t="s">
        <v>400</v>
      </c>
    </row>
    <row r="24" spans="3:6" ht="21" hidden="1" customHeight="1">
      <c r="C24" s="40" t="s">
        <v>402</v>
      </c>
      <c r="D24" s="84"/>
      <c r="E24" s="84"/>
      <c r="F24" s="64" t="s">
        <v>395</v>
      </c>
    </row>
    <row r="25" spans="3:6" ht="21" hidden="1" customHeight="1">
      <c r="C25" s="40" t="s">
        <v>403</v>
      </c>
      <c r="D25" s="84"/>
      <c r="E25" s="84"/>
      <c r="F25" s="64" t="s">
        <v>398</v>
      </c>
    </row>
    <row r="26" spans="3:6" ht="20.45" customHeight="1">
      <c r="C26" s="40"/>
      <c r="D26" s="65"/>
      <c r="E26" s="65"/>
      <c r="F26" s="64"/>
    </row>
    <row r="27" spans="3:6" ht="20.45" customHeight="1">
      <c r="C27" s="52" t="s">
        <v>534</v>
      </c>
      <c r="D27" s="53"/>
      <c r="E27" s="53"/>
      <c r="F27" s="64"/>
    </row>
    <row r="28" spans="3:6" ht="20.45" customHeight="1">
      <c r="C28" s="40" t="s">
        <v>185</v>
      </c>
      <c r="D28" s="65">
        <f>IFERROR('IS-Reinsurance'!C6/'IS-Reinsurance'!C21,"-")</f>
        <v>5.3714997932229789</v>
      </c>
      <c r="E28" s="65">
        <f>IFERROR('IS-Reinsurance'!D6/'IS-Reinsurance'!D21,"-")</f>
        <v>4.2500020884535443</v>
      </c>
      <c r="F28" s="64" t="s">
        <v>191</v>
      </c>
    </row>
    <row r="29" spans="3:6" ht="20.45" customHeight="1">
      <c r="C29" s="40" t="s">
        <v>186</v>
      </c>
      <c r="D29" s="65">
        <f>IFERROR('IS-Reinsurance'!C6/('IS-Reinsurance'!C21+'IS-Reinsurance'!C29+'IS-Reinsurance'!C30+'IS-Reinsurance'!C31+'IS-Reinsurance'!C32),"-")</f>
        <v>4.9895905982925282</v>
      </c>
      <c r="E29" s="65">
        <f>IFERROR('IS-Reinsurance'!D6/('IS-Reinsurance'!D21+'IS-Reinsurance'!D29+'IS-Reinsurance'!D30+'IS-Reinsurance'!D31+'IS-Reinsurance'!D32),"-")</f>
        <v>3.9469276564087177</v>
      </c>
      <c r="F29" s="64" t="s">
        <v>192</v>
      </c>
    </row>
    <row r="30" spans="3:6" ht="20.45" customHeight="1">
      <c r="C30" s="40" t="s">
        <v>187</v>
      </c>
      <c r="D30" s="65">
        <f>IFERROR(('IS-Reinsurance'!C6+'IS-Reinsurance'!C28)/('IS-Reinsurance'!C21),"-")</f>
        <v>5.5345384814608947</v>
      </c>
      <c r="E30" s="65">
        <f>IFERROR(('IS-Reinsurance'!D6+'IS-Reinsurance'!D28)/('IS-Reinsurance'!D21),"-")</f>
        <v>4.391540410583918</v>
      </c>
      <c r="F30" s="64" t="s">
        <v>193</v>
      </c>
    </row>
    <row r="31" spans="3:6" ht="20.45" customHeight="1">
      <c r="C31" s="40" t="s">
        <v>188</v>
      </c>
      <c r="D31" s="65">
        <f>IFERROR(('IS-Reinsurance'!C6+'IS-Reinsurance'!C28)/('IS-Reinsurance'!C21+'IS-Reinsurance'!C29+'IS-Reinsurance'!C30+'IS-Reinsurance'!C31+'IS-Reinsurance'!C32),"-")</f>
        <v>5.1410373705731889</v>
      </c>
      <c r="E31" s="65">
        <f>IFERROR(('IS-Reinsurance'!D6+'IS-Reinsurance'!D28)/('IS-Reinsurance'!D21+'IS-Reinsurance'!D29+'IS-Reinsurance'!D30+'IS-Reinsurance'!D31+'IS-Reinsurance'!D32),"-")</f>
        <v>4.0783726548890193</v>
      </c>
      <c r="F31" s="64" t="s">
        <v>194</v>
      </c>
    </row>
    <row r="32" spans="3:6" ht="20.45" customHeight="1">
      <c r="C32" s="40" t="s">
        <v>189</v>
      </c>
      <c r="D32" s="65">
        <f>-IFERROR('IS-Reinsurance'!C10/'IS-Reinsurance'!C6,"-")</f>
        <v>0.73069863812488567</v>
      </c>
      <c r="E32" s="65">
        <f>-IFERROR('IS-Reinsurance'!D10/'IS-Reinsurance'!D6,"-")</f>
        <v>0.65544357745594795</v>
      </c>
      <c r="F32" s="64" t="s">
        <v>173</v>
      </c>
    </row>
    <row r="33" spans="3:6" ht="20.45" customHeight="1">
      <c r="C33" s="40" t="s">
        <v>190</v>
      </c>
      <c r="D33" s="65">
        <f>IFERROR('FP- Reinsurance'!C27/'FP- Reinsurance'!C54,"-")</f>
        <v>0.85520244638928011</v>
      </c>
      <c r="E33" s="65">
        <f>IFERROR('FP- Reinsurance'!D27/'FP- Reinsurance'!D54,"-")</f>
        <v>0.83837025886431149</v>
      </c>
      <c r="F33" s="64" t="s">
        <v>195</v>
      </c>
    </row>
    <row r="34" spans="3:6" ht="22.35" hidden="1" customHeight="1">
      <c r="C34" s="40" t="s">
        <v>393</v>
      </c>
      <c r="D34" s="86">
        <v>1.5990462596968518</v>
      </c>
      <c r="E34" s="86"/>
      <c r="F34" s="64" t="s">
        <v>399</v>
      </c>
    </row>
    <row r="35" spans="3:6" ht="22.35" hidden="1" customHeight="1">
      <c r="C35" s="40" t="s">
        <v>401</v>
      </c>
      <c r="D35" s="82">
        <v>3.2478591797322141</v>
      </c>
      <c r="E35" s="82"/>
      <c r="F35" s="64" t="s">
        <v>400</v>
      </c>
    </row>
    <row r="36" spans="3:6" ht="22.35" hidden="1" customHeight="1">
      <c r="C36" s="40" t="s">
        <v>402</v>
      </c>
      <c r="D36" s="85"/>
      <c r="E36" s="85"/>
      <c r="F36" s="64" t="s">
        <v>395</v>
      </c>
    </row>
    <row r="37" spans="3:6" ht="22.35" hidden="1" customHeight="1">
      <c r="C37" s="40" t="s">
        <v>403</v>
      </c>
      <c r="D37" s="85"/>
      <c r="E37" s="85"/>
      <c r="F37" s="64" t="s">
        <v>398</v>
      </c>
    </row>
    <row r="40" spans="3:6" hidden="1">
      <c r="C40" s="30" t="s">
        <v>404</v>
      </c>
    </row>
  </sheetData>
  <mergeCells count="1">
    <mergeCell ref="A1:F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5382-5498-41CD-A513-2F65E200F52A}">
  <dimension ref="A1:AW24"/>
  <sheetViews>
    <sheetView showGridLines="0" zoomScale="85" zoomScaleNormal="85" workbookViewId="0">
      <pane xSplit="1" ySplit="4" topLeftCell="B5" activePane="bottomRight" state="frozen"/>
      <selection pane="topRight" activeCell="C1" sqref="C1"/>
      <selection pane="bottomLeft" activeCell="A6" sqref="A6"/>
      <selection pane="bottomRight"/>
    </sheetView>
  </sheetViews>
  <sheetFormatPr defaultColWidth="9.140625" defaultRowHeight="14.25"/>
  <cols>
    <col min="1" max="1" width="45" style="99" customWidth="1"/>
    <col min="2" max="8" width="16.85546875" style="99" customWidth="1"/>
    <col min="9" max="9" width="16.140625" style="99" customWidth="1"/>
    <col min="10" max="11" width="20.7109375" style="99" customWidth="1"/>
    <col min="12" max="23" width="16.140625" style="99" customWidth="1"/>
    <col min="24" max="16384" width="9.140625" style="99"/>
  </cols>
  <sheetData>
    <row r="1" spans="1:49">
      <c r="A1" s="112"/>
      <c r="B1" s="112"/>
      <c r="C1" s="112"/>
      <c r="D1" s="112"/>
      <c r="E1" s="112"/>
      <c r="F1" s="112"/>
      <c r="G1" s="112"/>
      <c r="H1" s="112"/>
      <c r="I1" s="112"/>
      <c r="J1" s="112"/>
      <c r="K1" s="112"/>
      <c r="L1" s="112"/>
      <c r="M1" s="112"/>
      <c r="N1" s="112"/>
      <c r="O1" s="112"/>
      <c r="P1" s="112"/>
      <c r="Q1" s="112"/>
      <c r="R1" s="112"/>
      <c r="S1" s="112"/>
      <c r="T1" s="112"/>
      <c r="U1" s="112"/>
      <c r="V1" s="112"/>
      <c r="W1" s="112"/>
    </row>
    <row r="2" spans="1:49" s="6" customFormat="1" ht="23.25" customHeight="1" thickBot="1">
      <c r="A2" s="178" t="s">
        <v>433</v>
      </c>
      <c r="B2" s="179"/>
      <c r="C2" s="179"/>
      <c r="D2" s="179"/>
      <c r="E2" s="179"/>
      <c r="F2" s="179"/>
      <c r="G2" s="179"/>
      <c r="H2" s="179"/>
      <c r="I2" s="179"/>
      <c r="J2" s="179"/>
      <c r="K2" s="179"/>
      <c r="L2" s="179"/>
      <c r="M2" s="179"/>
      <c r="N2" s="179"/>
      <c r="O2" s="179"/>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s="6" customFormat="1" ht="23.25" customHeight="1" thickBot="1">
      <c r="A3" s="180" t="s">
        <v>434</v>
      </c>
      <c r="B3" s="181"/>
      <c r="C3" s="181"/>
      <c r="D3" s="181"/>
      <c r="E3" s="181"/>
      <c r="F3" s="181"/>
      <c r="G3" s="181"/>
      <c r="H3" s="181"/>
      <c r="I3" s="181"/>
      <c r="J3" s="181"/>
      <c r="K3" s="181"/>
      <c r="L3" s="181"/>
      <c r="M3" s="181"/>
      <c r="N3" s="181"/>
      <c r="O3" s="18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s="6" customFormat="1" ht="44.25" customHeight="1" thickBot="1">
      <c r="A4" s="14" t="s">
        <v>426</v>
      </c>
      <c r="B4" s="177" t="s">
        <v>435</v>
      </c>
      <c r="C4" s="177"/>
      <c r="D4" s="177" t="s">
        <v>436</v>
      </c>
      <c r="E4" s="177"/>
      <c r="F4" s="182" t="s">
        <v>437</v>
      </c>
      <c r="G4" s="182"/>
      <c r="H4" s="177" t="s">
        <v>438</v>
      </c>
      <c r="I4" s="177"/>
      <c r="J4" s="177" t="s">
        <v>530</v>
      </c>
      <c r="K4" s="177"/>
      <c r="L4" s="177" t="s">
        <v>507</v>
      </c>
      <c r="M4" s="177"/>
      <c r="N4" s="177" t="s">
        <v>521</v>
      </c>
      <c r="O4" s="177"/>
      <c r="P4" s="37"/>
    </row>
    <row r="5" spans="1:49" s="6" customFormat="1" ht="47.25">
      <c r="A5" s="113"/>
      <c r="B5" s="115" t="s">
        <v>442</v>
      </c>
      <c r="C5" s="115" t="s">
        <v>441</v>
      </c>
      <c r="D5" s="115" t="s">
        <v>427</v>
      </c>
      <c r="E5" s="115" t="s">
        <v>428</v>
      </c>
      <c r="F5" s="115" t="s">
        <v>427</v>
      </c>
      <c r="G5" s="115" t="s">
        <v>428</v>
      </c>
      <c r="H5" s="115" t="s">
        <v>427</v>
      </c>
      <c r="I5" s="115" t="s">
        <v>428</v>
      </c>
      <c r="J5" s="115" t="s">
        <v>427</v>
      </c>
      <c r="K5" s="115" t="s">
        <v>428</v>
      </c>
      <c r="L5" s="115" t="s">
        <v>427</v>
      </c>
      <c r="M5" s="115" t="s">
        <v>428</v>
      </c>
      <c r="N5" s="115" t="s">
        <v>427</v>
      </c>
      <c r="O5" s="115" t="s">
        <v>428</v>
      </c>
      <c r="P5" s="114"/>
    </row>
    <row r="6" spans="1:49" s="6" customFormat="1" ht="15.75">
      <c r="A6" s="113" t="s">
        <v>439</v>
      </c>
      <c r="B6" s="117">
        <f>SUM(B7:B9)</f>
        <v>128</v>
      </c>
      <c r="C6" s="117">
        <f>SUM(C7:C9)</f>
        <v>16</v>
      </c>
      <c r="D6" s="117">
        <f>SUM(D7:D9)</f>
        <v>865017.0936347302</v>
      </c>
      <c r="E6" s="117">
        <f t="shared" ref="E6:M6" si="0">SUM(E7:E9)</f>
        <v>44756.969818229998</v>
      </c>
      <c r="F6" s="117">
        <f t="shared" si="0"/>
        <v>635591.9484068898</v>
      </c>
      <c r="G6" s="117">
        <f t="shared" si="0"/>
        <v>14738.441726069999</v>
      </c>
      <c r="H6" s="117">
        <f t="shared" si="0"/>
        <v>225927.10408468999</v>
      </c>
      <c r="I6" s="117">
        <f t="shared" si="0"/>
        <v>29429.617227129998</v>
      </c>
      <c r="J6" s="117">
        <f t="shared" si="0"/>
        <v>3498.0411288600003</v>
      </c>
      <c r="K6" s="117">
        <f t="shared" si="0"/>
        <v>588.91087478999998</v>
      </c>
      <c r="L6" s="117">
        <f t="shared" si="0"/>
        <v>53263.171371330012</v>
      </c>
      <c r="M6" s="117">
        <f t="shared" si="0"/>
        <v>4332.3609215200004</v>
      </c>
      <c r="N6" s="117">
        <f t="shared" ref="N6:O6" si="1">SUM(N7:N9)</f>
        <v>34183.491239350005</v>
      </c>
      <c r="O6" s="117">
        <f t="shared" si="1"/>
        <v>1025.80928182</v>
      </c>
      <c r="P6" s="114"/>
    </row>
    <row r="7" spans="1:49" ht="15">
      <c r="A7" s="101" t="s">
        <v>429</v>
      </c>
      <c r="B7" s="102">
        <v>49</v>
      </c>
      <c r="C7" s="103">
        <v>9</v>
      </c>
      <c r="D7" s="103">
        <f>'FP-Life Insurance'!D41/1000</f>
        <v>592619.87111153023</v>
      </c>
      <c r="E7" s="120">
        <f>'FP-Syaria Life Insurance'!D35/1000</f>
        <v>32844.585813470003</v>
      </c>
      <c r="F7" s="103">
        <f>+'FP-Life Insurance'!D55/1000</f>
        <v>464116.39848626987</v>
      </c>
      <c r="G7" s="121">
        <f>'FP-Syaria Life Insurance'!D47/1000</f>
        <v>8412.6365084999998</v>
      </c>
      <c r="H7" s="121">
        <f>'FP-Life Insurance'!D61/1000</f>
        <v>127552.08751652</v>
      </c>
      <c r="I7" s="103">
        <f>'FP-Syaria Life Insurance'!D55/1000</f>
        <v>23893.038431190002</v>
      </c>
      <c r="J7" s="120">
        <f>'FP-Life Insurance'!D56/1000</f>
        <v>951.38509999999997</v>
      </c>
      <c r="K7" s="120">
        <f>'FP-Syaria Life Insurance'!D48/1000</f>
        <v>538.91087478999998</v>
      </c>
      <c r="L7" s="120">
        <f>'IS-Life Insurance'!D8/1000</f>
        <v>24102.040116860004</v>
      </c>
      <c r="M7" s="122">
        <f>'IS-Syaria Life Insurance'!D7/1000</f>
        <v>3618.9178622700006</v>
      </c>
      <c r="N7" s="120">
        <f>(+'IS-Life Insurance'!D13+'IS-Life Insurance'!D14)/1000</f>
        <v>25375.146961760005</v>
      </c>
      <c r="O7" s="122">
        <f>+'IS-Syaria Life Insurance'!D12/1000</f>
        <v>656.91198573999998</v>
      </c>
    </row>
    <row r="8" spans="1:49" ht="15">
      <c r="A8" s="104" t="s">
        <v>430</v>
      </c>
      <c r="B8" s="102">
        <v>72</v>
      </c>
      <c r="C8" s="116">
        <v>6</v>
      </c>
      <c r="D8" s="123">
        <f>'FP-General Insurance'!D41/1000</f>
        <v>234264.31628576998</v>
      </c>
      <c r="E8" s="124">
        <f>'FP- Syaria General Insurance'!D36/1000</f>
        <v>9096.3110950999999</v>
      </c>
      <c r="F8" s="123">
        <f>+'FP-General Insurance'!D55/1000</f>
        <v>143193.26490521996</v>
      </c>
      <c r="G8" s="121">
        <f>'FP- Syaria General Insurance'!D48/1000</f>
        <v>4544.0824464299994</v>
      </c>
      <c r="H8" s="121">
        <f>'FP-General Insurance'!D61/1000</f>
        <v>89932.192828029962</v>
      </c>
      <c r="I8" s="123">
        <f>'FP- Syaria General Insurance'!D56/1000</f>
        <v>4502.2286580999989</v>
      </c>
      <c r="J8" s="124">
        <f>'FP-General Insurance'!D56/1000</f>
        <v>1138.8585500000002</v>
      </c>
      <c r="K8" s="124">
        <f>'FP- Syaria General Insurance'!D49/1000</f>
        <v>50</v>
      </c>
      <c r="L8" s="124">
        <f>'IS-General Insurance'!D7/1000</f>
        <v>22521.940030230006</v>
      </c>
      <c r="M8" s="122">
        <f>'IS-Syaria General Insurance'!D7/1000</f>
        <v>614.12112436999985</v>
      </c>
      <c r="N8" s="124">
        <f>+'IS-General Insurance'!D21/1000</f>
        <v>7246.1824042399985</v>
      </c>
      <c r="O8" s="122">
        <f>+'IS-Syaria General Insurance'!D11/1000</f>
        <v>193.00266341</v>
      </c>
    </row>
    <row r="9" spans="1:49" ht="15">
      <c r="A9" s="104" t="s">
        <v>431</v>
      </c>
      <c r="B9" s="102">
        <v>7</v>
      </c>
      <c r="C9" s="116">
        <v>1</v>
      </c>
      <c r="D9" s="123">
        <f>'FP- Reinsurance'!D41/1000</f>
        <v>38132.906237429997</v>
      </c>
      <c r="E9" s="124">
        <f>'FP- Syaria Reinsurance'!D35/1000</f>
        <v>2816.0729096599998</v>
      </c>
      <c r="F9" s="123">
        <f>+'FP- Reinsurance'!D55/1000</f>
        <v>28282.285015400001</v>
      </c>
      <c r="G9" s="121">
        <f>'FP- Syaria Reinsurance'!D47/1000</f>
        <v>1781.7227711400001</v>
      </c>
      <c r="H9" s="121">
        <f>'FP- Reinsurance'!D61/1000</f>
        <v>8442.8237401400002</v>
      </c>
      <c r="I9" s="123">
        <f>'FP- Syaria Reinsurance'!D55/1000</f>
        <v>1034.3501378399999</v>
      </c>
      <c r="J9" s="124">
        <f>'FP- Reinsurance'!D56/1000</f>
        <v>1407.79747886</v>
      </c>
      <c r="K9" s="124">
        <f>'FP- Syaria Reinsurance'!D48</f>
        <v>0</v>
      </c>
      <c r="L9" s="124">
        <f>'IS-Reinsurance'!D7/1000</f>
        <v>6639.1912242400003</v>
      </c>
      <c r="M9" s="122">
        <f>'IS-Syaria Reinsurance'!D7/1000</f>
        <v>99.321934880000001</v>
      </c>
      <c r="N9" s="124">
        <f>+'IS-Reinsurance'!D21/1000</f>
        <v>1562.1618733499997</v>
      </c>
      <c r="O9" s="122">
        <f>+'IS-Syaria Reinsurance'!D13/1000</f>
        <v>175.89463266999999</v>
      </c>
    </row>
    <row r="10" spans="1:49" ht="15.75">
      <c r="A10" s="113" t="s">
        <v>440</v>
      </c>
      <c r="B10" s="117">
        <f t="shared" ref="B10:O10" si="2">SUM(B11:B12)</f>
        <v>4</v>
      </c>
      <c r="C10" s="117">
        <f t="shared" si="2"/>
        <v>0</v>
      </c>
      <c r="D10" s="117">
        <f t="shared" si="2"/>
        <v>1010033.305699607</v>
      </c>
      <c r="E10" s="126">
        <f t="shared" si="2"/>
        <v>0</v>
      </c>
      <c r="F10" s="117">
        <f t="shared" si="2"/>
        <v>200497.19725907169</v>
      </c>
      <c r="G10" s="126">
        <f t="shared" si="2"/>
        <v>0</v>
      </c>
      <c r="H10" s="117">
        <f>SUM(H11:H12)</f>
        <v>809536.10844051477</v>
      </c>
      <c r="I10" s="126">
        <f t="shared" si="2"/>
        <v>0</v>
      </c>
      <c r="J10" s="157"/>
      <c r="K10" s="157"/>
      <c r="L10" s="117">
        <f>SUM(L11:L12)</f>
        <v>43732.946670060002</v>
      </c>
      <c r="M10" s="126">
        <f t="shared" si="2"/>
        <v>0</v>
      </c>
      <c r="N10" s="117">
        <f t="shared" si="2"/>
        <v>40859.211243328995</v>
      </c>
      <c r="O10" s="126">
        <f t="shared" si="2"/>
        <v>0</v>
      </c>
    </row>
    <row r="11" spans="1:49" ht="28.5">
      <c r="A11" s="105" t="s">
        <v>410</v>
      </c>
      <c r="B11" s="102">
        <v>2</v>
      </c>
      <c r="C11" s="118"/>
      <c r="D11" s="125">
        <f>'FP- CSAFPPTPTA Insurance'!D23/1000</f>
        <v>158076.18456354001</v>
      </c>
      <c r="E11" s="126"/>
      <c r="F11" s="125">
        <f>'FP- CSAFPPTPTA Insurance'!D24/1000</f>
        <v>147432.18756796001</v>
      </c>
      <c r="G11" s="118"/>
      <c r="H11" s="121">
        <f>'FP- CSAFPPTPTA Insurance'!D25/1000</f>
        <v>10643.996995579999</v>
      </c>
      <c r="I11" s="118"/>
      <c r="J11" s="158"/>
      <c r="K11" s="158"/>
      <c r="L11" s="127">
        <f>'IS-CSAFPPTPTA Insurance'!D5/1000</f>
        <v>1150.92178504</v>
      </c>
      <c r="M11" s="118"/>
      <c r="N11" s="127">
        <f>'IS-CSAFPPTPTA Insurance'!D6/1000</f>
        <v>2925.1561786099996</v>
      </c>
      <c r="O11" s="118"/>
    </row>
    <row r="12" spans="1:49" ht="15.75" thickBot="1">
      <c r="A12" s="105" t="s">
        <v>303</v>
      </c>
      <c r="B12" s="106">
        <v>2</v>
      </c>
      <c r="C12" s="119"/>
      <c r="D12" s="128">
        <f>'FP- Social Insurance ('!D24/1000</f>
        <v>851957.12113606697</v>
      </c>
      <c r="E12" s="129"/>
      <c r="F12" s="128">
        <f>'FP- Social Insurance ('!D25/1000</f>
        <v>53065.009691111678</v>
      </c>
      <c r="G12" s="119"/>
      <c r="H12" s="130">
        <f>'FP- Social Insurance ('!D26/1000</f>
        <v>798892.11144493474</v>
      </c>
      <c r="I12" s="119"/>
      <c r="J12" s="159"/>
      <c r="K12" s="159"/>
      <c r="L12" s="131">
        <f>'IS-Social Insurance'!D5/1000</f>
        <v>42582.024885020001</v>
      </c>
      <c r="M12" s="119"/>
      <c r="N12" s="131">
        <f>'IS-Social Insurance'!D6/1000</f>
        <v>37934.055064718996</v>
      </c>
      <c r="O12" s="119"/>
    </row>
    <row r="13" spans="1:49" ht="15" thickBot="1">
      <c r="A13" s="107" t="s">
        <v>432</v>
      </c>
      <c r="B13" s="100">
        <f>B6+B10</f>
        <v>132</v>
      </c>
      <c r="C13" s="100">
        <f t="shared" ref="C13:M13" si="3">C6+C10</f>
        <v>16</v>
      </c>
      <c r="D13" s="100">
        <f>D6+D10</f>
        <v>1875050.3993343371</v>
      </c>
      <c r="E13" s="100">
        <f t="shared" si="3"/>
        <v>44756.969818229998</v>
      </c>
      <c r="F13" s="100">
        <f t="shared" si="3"/>
        <v>836089.14566596155</v>
      </c>
      <c r="G13" s="100">
        <f t="shared" si="3"/>
        <v>14738.441726069999</v>
      </c>
      <c r="H13" s="100">
        <f t="shared" si="3"/>
        <v>1035463.2125252048</v>
      </c>
      <c r="I13" s="100">
        <f t="shared" si="3"/>
        <v>29429.617227129998</v>
      </c>
      <c r="J13" s="100">
        <f t="shared" si="3"/>
        <v>3498.0411288600003</v>
      </c>
      <c r="K13" s="100">
        <f t="shared" si="3"/>
        <v>588.91087478999998</v>
      </c>
      <c r="L13" s="100">
        <f t="shared" si="3"/>
        <v>96996.118041390015</v>
      </c>
      <c r="M13" s="100">
        <f t="shared" si="3"/>
        <v>4332.3609215200004</v>
      </c>
      <c r="N13" s="100">
        <f t="shared" ref="N13:O13" si="4">N6+N10</f>
        <v>75042.702482679</v>
      </c>
      <c r="O13" s="100">
        <f t="shared" si="4"/>
        <v>1025.80928182</v>
      </c>
    </row>
    <row r="14" spans="1:49">
      <c r="D14" s="156"/>
    </row>
    <row r="15" spans="1:49">
      <c r="A15" s="108"/>
      <c r="B15" s="109"/>
      <c r="C15" s="109"/>
      <c r="D15" s="109"/>
      <c r="E15" s="109"/>
      <c r="F15" s="109"/>
      <c r="G15" s="109"/>
      <c r="H15" s="109"/>
      <c r="I15" s="109"/>
      <c r="J15" s="109"/>
      <c r="K15" s="109"/>
      <c r="L15" s="109"/>
      <c r="M15" s="109"/>
      <c r="N15" s="109"/>
      <c r="O15" s="109"/>
      <c r="P15" s="109"/>
      <c r="Q15" s="109"/>
      <c r="R15" s="109"/>
      <c r="S15" s="109"/>
      <c r="T15" s="109"/>
      <c r="U15" s="109"/>
      <c r="V15" s="109"/>
      <c r="W15" s="109"/>
    </row>
    <row r="16" spans="1:49" ht="15">
      <c r="A16" s="56"/>
    </row>
    <row r="18" spans="1:1">
      <c r="A18" s="110"/>
    </row>
    <row r="22" spans="1:1" s="111" customFormat="1"/>
    <row r="23" spans="1:1" s="111" customFormat="1"/>
    <row r="24" spans="1:1" s="111" customFormat="1"/>
  </sheetData>
  <mergeCells count="9">
    <mergeCell ref="N4:O4"/>
    <mergeCell ref="A2:O2"/>
    <mergeCell ref="A3:O3"/>
    <mergeCell ref="B4:C4"/>
    <mergeCell ref="D4:E4"/>
    <mergeCell ref="F4:G4"/>
    <mergeCell ref="H4:I4"/>
    <mergeCell ref="L4:M4"/>
    <mergeCell ref="J4:K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M66"/>
  <sheetViews>
    <sheetView zoomScale="85" zoomScaleNormal="85" zoomScaleSheetLayoutView="70"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8"/>
    <col min="2" max="2" width="44.5703125" style="36" customWidth="1"/>
    <col min="3" max="3" width="20.5703125" style="7" bestFit="1" customWidth="1"/>
    <col min="4" max="4" width="20.5703125" style="7" customWidth="1"/>
    <col min="5" max="5" width="61.140625" style="36" bestFit="1" customWidth="1"/>
    <col min="6" max="42" width="26.140625" style="6" customWidth="1"/>
    <col min="43" max="43" width="0" style="6" hidden="1" customWidth="1"/>
    <col min="44" max="44" width="21.5703125" style="6" customWidth="1"/>
    <col min="45" max="16384" width="9.140625" style="6"/>
  </cols>
  <sheetData>
    <row r="1" spans="1:39">
      <c r="E1" s="71" t="s">
        <v>374</v>
      </c>
    </row>
    <row r="2" spans="1:39" ht="38.25" customHeight="1" thickBot="1">
      <c r="A2" s="178" t="s">
        <v>100</v>
      </c>
      <c r="B2" s="179"/>
      <c r="C2" s="179"/>
      <c r="D2" s="179"/>
      <c r="E2" s="186"/>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39.75" customHeight="1" thickBot="1">
      <c r="A3" s="183" t="s">
        <v>333</v>
      </c>
      <c r="B3" s="184"/>
      <c r="C3" s="184"/>
      <c r="D3" s="184"/>
      <c r="E3" s="18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ht="32.25" thickBot="1">
      <c r="A4" s="14" t="s">
        <v>1</v>
      </c>
      <c r="B4" s="37" t="s">
        <v>17</v>
      </c>
      <c r="C4" s="41" t="s">
        <v>338</v>
      </c>
      <c r="D4" s="41" t="s">
        <v>552</v>
      </c>
      <c r="E4" s="37" t="s">
        <v>11</v>
      </c>
    </row>
    <row r="5" spans="1:39">
      <c r="A5" s="8">
        <v>1</v>
      </c>
      <c r="B5" s="36" t="s">
        <v>340</v>
      </c>
      <c r="C5" s="91">
        <v>35319054.274049997</v>
      </c>
      <c r="D5" s="91">
        <v>34595556.387340002</v>
      </c>
      <c r="E5" s="68" t="s">
        <v>363</v>
      </c>
      <c r="F5" s="133"/>
    </row>
    <row r="6" spans="1:39">
      <c r="A6" s="8">
        <f t="shared" ref="A6:A62" si="0">A5+1</f>
        <v>2</v>
      </c>
      <c r="B6" s="36" t="s">
        <v>339</v>
      </c>
      <c r="C6" s="91">
        <v>40000</v>
      </c>
      <c r="D6" s="91">
        <v>40000</v>
      </c>
      <c r="E6" s="68" t="s">
        <v>362</v>
      </c>
      <c r="F6" s="133"/>
    </row>
    <row r="7" spans="1:39">
      <c r="A7" s="8">
        <f t="shared" si="0"/>
        <v>3</v>
      </c>
      <c r="B7" s="36" t="s">
        <v>12</v>
      </c>
      <c r="C7" s="91">
        <v>140775107.36347997</v>
      </c>
      <c r="D7" s="91">
        <v>140669721.58659998</v>
      </c>
      <c r="E7" s="68" t="s">
        <v>13</v>
      </c>
      <c r="F7" s="133"/>
    </row>
    <row r="8" spans="1:39">
      <c r="A8" s="8">
        <f t="shared" si="0"/>
        <v>4</v>
      </c>
      <c r="B8" s="36" t="s">
        <v>341</v>
      </c>
      <c r="C8" s="91">
        <v>38324612.400450006</v>
      </c>
      <c r="D8" s="91">
        <v>39775096.962260008</v>
      </c>
      <c r="E8" s="68" t="s">
        <v>14</v>
      </c>
      <c r="F8" s="133"/>
    </row>
    <row r="9" spans="1:39">
      <c r="A9" s="8">
        <f t="shared" si="0"/>
        <v>5</v>
      </c>
      <c r="B9" s="36" t="s">
        <v>342</v>
      </c>
      <c r="C9" s="91">
        <v>4892549.6522599999</v>
      </c>
      <c r="D9" s="91">
        <v>4368445.3982099993</v>
      </c>
      <c r="E9" s="68" t="s">
        <v>364</v>
      </c>
      <c r="F9" s="133"/>
    </row>
    <row r="10" spans="1:39">
      <c r="A10" s="8">
        <f t="shared" si="0"/>
        <v>6</v>
      </c>
      <c r="B10" s="36" t="s">
        <v>15</v>
      </c>
      <c r="C10" s="91">
        <v>179134696.04971001</v>
      </c>
      <c r="D10" s="91">
        <v>180487105.34674004</v>
      </c>
      <c r="E10" s="68" t="s">
        <v>16</v>
      </c>
      <c r="F10" s="133"/>
    </row>
    <row r="11" spans="1:39" ht="30">
      <c r="A11" s="8">
        <f t="shared" si="0"/>
        <v>7</v>
      </c>
      <c r="B11" s="36" t="s">
        <v>18</v>
      </c>
      <c r="C11" s="91">
        <v>400141.68698999996</v>
      </c>
      <c r="D11" s="91">
        <v>441977.49861000001</v>
      </c>
      <c r="E11" s="68" t="s">
        <v>19</v>
      </c>
      <c r="F11" s="133"/>
    </row>
    <row r="12" spans="1:39" ht="30">
      <c r="A12" s="8">
        <f t="shared" si="0"/>
        <v>8</v>
      </c>
      <c r="B12" s="36" t="s">
        <v>20</v>
      </c>
      <c r="C12" s="91">
        <v>28961.011500000001</v>
      </c>
      <c r="D12" s="91">
        <v>29105.9051</v>
      </c>
      <c r="E12" s="68" t="s">
        <v>21</v>
      </c>
      <c r="F12" s="133"/>
    </row>
    <row r="13" spans="1:39" ht="30">
      <c r="A13" s="8">
        <f t="shared" si="0"/>
        <v>9</v>
      </c>
      <c r="B13" s="36" t="s">
        <v>22</v>
      </c>
      <c r="C13" s="91">
        <v>0</v>
      </c>
      <c r="D13" s="91">
        <v>0</v>
      </c>
      <c r="E13" s="68" t="s">
        <v>23</v>
      </c>
      <c r="F13" s="133"/>
    </row>
    <row r="14" spans="1:39">
      <c r="A14" s="8">
        <f t="shared" si="0"/>
        <v>10</v>
      </c>
      <c r="B14" s="36" t="s">
        <v>24</v>
      </c>
      <c r="C14" s="91">
        <v>74063373.025720015</v>
      </c>
      <c r="D14" s="91">
        <v>73557683.260619998</v>
      </c>
      <c r="E14" s="68" t="s">
        <v>25</v>
      </c>
      <c r="F14" s="133"/>
    </row>
    <row r="15" spans="1:39">
      <c r="A15" s="8">
        <f t="shared" si="0"/>
        <v>11</v>
      </c>
      <c r="B15" s="36" t="s">
        <v>140</v>
      </c>
      <c r="C15" s="91">
        <v>161717.37933000003</v>
      </c>
      <c r="D15" s="91">
        <v>161376.24670999998</v>
      </c>
      <c r="E15" s="68" t="s">
        <v>26</v>
      </c>
      <c r="F15" s="133"/>
    </row>
    <row r="16" spans="1:39">
      <c r="A16" s="8">
        <f t="shared" si="0"/>
        <v>12</v>
      </c>
      <c r="B16" s="36" t="s">
        <v>27</v>
      </c>
      <c r="C16" s="91">
        <v>11510.035459999999</v>
      </c>
      <c r="D16" s="91">
        <v>12577.38833</v>
      </c>
      <c r="E16" s="68" t="s">
        <v>28</v>
      </c>
      <c r="F16" s="133"/>
    </row>
    <row r="17" spans="1:6">
      <c r="A17" s="8">
        <f t="shared" si="0"/>
        <v>13</v>
      </c>
      <c r="B17" s="36" t="s">
        <v>343</v>
      </c>
      <c r="C17" s="91">
        <v>0</v>
      </c>
      <c r="D17" s="91">
        <v>0</v>
      </c>
      <c r="E17" s="68" t="s">
        <v>365</v>
      </c>
      <c r="F17" s="133"/>
    </row>
    <row r="18" spans="1:6">
      <c r="A18" s="8">
        <f t="shared" si="0"/>
        <v>14</v>
      </c>
      <c r="B18" s="36" t="s">
        <v>29</v>
      </c>
      <c r="C18" s="91">
        <v>25489824.369370002</v>
      </c>
      <c r="D18" s="91">
        <v>25690993.271149997</v>
      </c>
      <c r="E18" s="68" t="s">
        <v>30</v>
      </c>
      <c r="F18" s="133"/>
    </row>
    <row r="19" spans="1:6">
      <c r="A19" s="78">
        <f t="shared" si="0"/>
        <v>15</v>
      </c>
      <c r="B19" s="79" t="s">
        <v>344</v>
      </c>
      <c r="C19" s="91">
        <v>17879061.448769998</v>
      </c>
      <c r="D19" s="91">
        <v>17920172.382989999</v>
      </c>
      <c r="E19" s="87" t="s">
        <v>31</v>
      </c>
      <c r="F19" s="133"/>
    </row>
    <row r="20" spans="1:6" ht="30">
      <c r="A20" s="8">
        <f t="shared" si="0"/>
        <v>16</v>
      </c>
      <c r="B20" s="36" t="s">
        <v>345</v>
      </c>
      <c r="C20" s="91">
        <v>41100.82</v>
      </c>
      <c r="D20" s="91">
        <v>41100.82</v>
      </c>
      <c r="E20" s="68" t="s">
        <v>366</v>
      </c>
      <c r="F20" s="133"/>
    </row>
    <row r="21" spans="1:6">
      <c r="A21" s="8">
        <f t="shared" si="0"/>
        <v>17</v>
      </c>
      <c r="B21" s="36" t="s">
        <v>33</v>
      </c>
      <c r="C21" s="91">
        <v>0</v>
      </c>
      <c r="D21" s="91">
        <v>0</v>
      </c>
      <c r="E21" s="68" t="s">
        <v>34</v>
      </c>
      <c r="F21" s="133"/>
    </row>
    <row r="22" spans="1:6">
      <c r="A22" s="8">
        <f t="shared" si="0"/>
        <v>18</v>
      </c>
      <c r="B22" s="36" t="s">
        <v>35</v>
      </c>
      <c r="C22" s="91">
        <v>109367.70570000001</v>
      </c>
      <c r="D22" s="91">
        <v>107919.84432</v>
      </c>
      <c r="E22" s="68" t="s">
        <v>36</v>
      </c>
      <c r="F22" s="133"/>
    </row>
    <row r="23" spans="1:6">
      <c r="A23" s="8">
        <f t="shared" si="0"/>
        <v>19</v>
      </c>
      <c r="B23" s="36" t="s">
        <v>407</v>
      </c>
      <c r="C23" s="91">
        <v>2233987.8062700001</v>
      </c>
      <c r="D23" s="91">
        <v>2269123.66512</v>
      </c>
      <c r="E23" s="68" t="s">
        <v>70</v>
      </c>
      <c r="F23" s="133"/>
    </row>
    <row r="24" spans="1:6">
      <c r="A24" s="8">
        <f t="shared" si="0"/>
        <v>20</v>
      </c>
      <c r="B24" s="36" t="s">
        <v>405</v>
      </c>
      <c r="C24" s="91">
        <v>0</v>
      </c>
      <c r="D24" s="91">
        <v>0</v>
      </c>
      <c r="E24" s="68"/>
      <c r="F24" s="133"/>
    </row>
    <row r="25" spans="1:6" ht="30">
      <c r="A25" s="8">
        <f t="shared" si="0"/>
        <v>21</v>
      </c>
      <c r="B25" s="36" t="s">
        <v>406</v>
      </c>
      <c r="C25" s="91">
        <v>229750.89299999998</v>
      </c>
      <c r="D25" s="91">
        <v>249019.8</v>
      </c>
      <c r="E25" s="68"/>
      <c r="F25" s="133"/>
    </row>
    <row r="26" spans="1:6">
      <c r="A26" s="8">
        <f t="shared" si="0"/>
        <v>22</v>
      </c>
      <c r="B26" s="36" t="s">
        <v>37</v>
      </c>
      <c r="C26" s="91">
        <v>1582117.8211099999</v>
      </c>
      <c r="D26" s="91">
        <v>1604365.65279</v>
      </c>
      <c r="E26" s="68" t="s">
        <v>38</v>
      </c>
      <c r="F26" s="133"/>
    </row>
    <row r="27" spans="1:6" s="56" customFormat="1">
      <c r="A27" s="55">
        <f t="shared" si="0"/>
        <v>23</v>
      </c>
      <c r="B27" s="54" t="s">
        <v>39</v>
      </c>
      <c r="C27" s="92">
        <v>520716933.74407995</v>
      </c>
      <c r="D27" s="92">
        <v>522021341.41768014</v>
      </c>
      <c r="E27" s="73" t="s">
        <v>40</v>
      </c>
      <c r="F27" s="133"/>
    </row>
    <row r="28" spans="1:6">
      <c r="A28" s="8">
        <f t="shared" si="0"/>
        <v>24</v>
      </c>
      <c r="B28" s="36" t="s">
        <v>41</v>
      </c>
      <c r="C28" s="91">
        <v>11217449.688749997</v>
      </c>
      <c r="D28" s="91">
        <v>11858563.329159999</v>
      </c>
      <c r="E28" s="68" t="s">
        <v>65</v>
      </c>
      <c r="F28" s="133"/>
    </row>
    <row r="29" spans="1:6">
      <c r="A29" s="8">
        <f t="shared" si="0"/>
        <v>25</v>
      </c>
      <c r="B29" s="36" t="s">
        <v>42</v>
      </c>
      <c r="C29" s="91">
        <v>5438207.1540800007</v>
      </c>
      <c r="D29" s="91">
        <v>4730409.4068200011</v>
      </c>
      <c r="E29" s="68" t="s">
        <v>66</v>
      </c>
      <c r="F29" s="133"/>
    </row>
    <row r="30" spans="1:6">
      <c r="A30" s="8">
        <f t="shared" si="0"/>
        <v>26</v>
      </c>
      <c r="B30" s="36" t="s">
        <v>346</v>
      </c>
      <c r="C30" s="91">
        <v>378.07745999999997</v>
      </c>
      <c r="D30" s="91">
        <v>378.07745999999997</v>
      </c>
      <c r="E30" s="68" t="s">
        <v>367</v>
      </c>
      <c r="F30" s="133"/>
    </row>
    <row r="31" spans="1:6">
      <c r="A31" s="8">
        <f t="shared" si="0"/>
        <v>27</v>
      </c>
      <c r="B31" s="36" t="s">
        <v>347</v>
      </c>
      <c r="C31" s="91">
        <v>3602532.6116900002</v>
      </c>
      <c r="D31" s="91">
        <v>3717000.0177599997</v>
      </c>
      <c r="E31" s="68" t="s">
        <v>368</v>
      </c>
      <c r="F31" s="133"/>
    </row>
    <row r="32" spans="1:6">
      <c r="A32" s="8">
        <f t="shared" si="0"/>
        <v>28</v>
      </c>
      <c r="B32" s="36" t="s">
        <v>43</v>
      </c>
      <c r="C32" s="91">
        <v>26812.04034</v>
      </c>
      <c r="D32" s="91">
        <v>25676.300139999999</v>
      </c>
      <c r="E32" s="68" t="s">
        <v>67</v>
      </c>
      <c r="F32" s="133"/>
    </row>
    <row r="33" spans="1:6">
      <c r="A33" s="8">
        <f t="shared" si="0"/>
        <v>29</v>
      </c>
      <c r="B33" s="36" t="s">
        <v>348</v>
      </c>
      <c r="C33" s="91">
        <v>4243252.3474300001</v>
      </c>
      <c r="D33" s="91">
        <v>4320591.2534600003</v>
      </c>
      <c r="E33" s="68" t="s">
        <v>369</v>
      </c>
      <c r="F33" s="133"/>
    </row>
    <row r="34" spans="1:6">
      <c r="A34" s="8">
        <f t="shared" si="0"/>
        <v>30</v>
      </c>
      <c r="B34" s="36" t="s">
        <v>44</v>
      </c>
      <c r="C34" s="91">
        <v>298002.01116999995</v>
      </c>
      <c r="D34" s="91">
        <v>512050.46403999993</v>
      </c>
      <c r="E34" s="68" t="s">
        <v>68</v>
      </c>
      <c r="F34" s="133"/>
    </row>
    <row r="35" spans="1:6">
      <c r="A35" s="8">
        <f t="shared" si="0"/>
        <v>31</v>
      </c>
      <c r="B35" s="36" t="s">
        <v>45</v>
      </c>
      <c r="C35" s="91">
        <v>4489332.4444300011</v>
      </c>
      <c r="D35" s="91">
        <v>4408021.7021699976</v>
      </c>
      <c r="E35" s="68" t="s">
        <v>69</v>
      </c>
      <c r="F35" s="133"/>
    </row>
    <row r="36" spans="1:6" ht="30">
      <c r="A36" s="8">
        <f t="shared" si="0"/>
        <v>32</v>
      </c>
      <c r="B36" s="36" t="s">
        <v>46</v>
      </c>
      <c r="C36" s="91">
        <v>4711844.4044000003</v>
      </c>
      <c r="D36" s="91">
        <v>4711672.0070799999</v>
      </c>
      <c r="E36" s="68" t="s">
        <v>71</v>
      </c>
      <c r="F36" s="133"/>
    </row>
    <row r="37" spans="1:6">
      <c r="A37" s="8">
        <f t="shared" si="0"/>
        <v>33</v>
      </c>
      <c r="B37" s="36" t="s">
        <v>349</v>
      </c>
      <c r="C37" s="91">
        <v>3832801.6338400003</v>
      </c>
      <c r="D37" s="91">
        <v>3818819.6199400001</v>
      </c>
      <c r="E37" s="68" t="s">
        <v>370</v>
      </c>
      <c r="F37" s="133"/>
    </row>
    <row r="38" spans="1:6">
      <c r="A38" s="8">
        <f t="shared" si="0"/>
        <v>34</v>
      </c>
      <c r="B38" s="36" t="s">
        <v>47</v>
      </c>
      <c r="C38" s="91">
        <v>3288906.9106000005</v>
      </c>
      <c r="D38" s="91">
        <v>3248443.7640400007</v>
      </c>
      <c r="E38" s="68" t="s">
        <v>72</v>
      </c>
      <c r="F38" s="133"/>
    </row>
    <row r="39" spans="1:6">
      <c r="A39" s="8">
        <f t="shared" si="0"/>
        <v>35</v>
      </c>
      <c r="B39" s="36" t="s">
        <v>48</v>
      </c>
      <c r="C39" s="91">
        <v>29330709.454379998</v>
      </c>
      <c r="D39" s="91">
        <v>29246903.750220001</v>
      </c>
      <c r="E39" s="68" t="s">
        <v>73</v>
      </c>
      <c r="F39" s="133"/>
    </row>
    <row r="40" spans="1:6" s="56" customFormat="1">
      <c r="A40" s="55">
        <f t="shared" si="0"/>
        <v>36</v>
      </c>
      <c r="B40" s="54" t="s">
        <v>49</v>
      </c>
      <c r="C40" s="92">
        <v>70480228.779979989</v>
      </c>
      <c r="D40" s="92">
        <v>70598529.693629995</v>
      </c>
      <c r="E40" s="73" t="s">
        <v>74</v>
      </c>
      <c r="F40" s="133"/>
    </row>
    <row r="41" spans="1:6" s="56" customFormat="1">
      <c r="A41" s="55">
        <f t="shared" si="0"/>
        <v>37</v>
      </c>
      <c r="B41" s="54" t="s">
        <v>50</v>
      </c>
      <c r="C41" s="92">
        <v>591197162.52429998</v>
      </c>
      <c r="D41" s="92">
        <v>592619871.11153018</v>
      </c>
      <c r="E41" s="73" t="s">
        <v>75</v>
      </c>
      <c r="F41" s="133"/>
    </row>
    <row r="42" spans="1:6">
      <c r="A42" s="8">
        <f t="shared" si="0"/>
        <v>38</v>
      </c>
      <c r="B42" s="36" t="s">
        <v>51</v>
      </c>
      <c r="C42" s="91">
        <v>11256143.964469997</v>
      </c>
      <c r="D42" s="91">
        <v>11486888.08901</v>
      </c>
      <c r="E42" s="68" t="s">
        <v>76</v>
      </c>
      <c r="F42" s="133"/>
    </row>
    <row r="43" spans="1:6">
      <c r="A43" s="8">
        <f t="shared" si="0"/>
        <v>39</v>
      </c>
      <c r="B43" s="36" t="s">
        <v>52</v>
      </c>
      <c r="C43" s="91">
        <v>5466.6365200000009</v>
      </c>
      <c r="D43" s="91">
        <v>24237.123309999999</v>
      </c>
      <c r="E43" s="68" t="s">
        <v>77</v>
      </c>
      <c r="F43" s="133"/>
    </row>
    <row r="44" spans="1:6">
      <c r="A44" s="8">
        <f t="shared" si="0"/>
        <v>40</v>
      </c>
      <c r="B44" s="36" t="s">
        <v>53</v>
      </c>
      <c r="C44" s="91">
        <v>3635522.5474199993</v>
      </c>
      <c r="D44" s="91">
        <v>3909535.5175699992</v>
      </c>
      <c r="E44" s="68" t="s">
        <v>78</v>
      </c>
      <c r="F44" s="133"/>
    </row>
    <row r="45" spans="1:6">
      <c r="A45" s="8">
        <f t="shared" si="0"/>
        <v>41</v>
      </c>
      <c r="B45" s="36" t="s">
        <v>54</v>
      </c>
      <c r="C45" s="91">
        <v>1878905.02645</v>
      </c>
      <c r="D45" s="91">
        <v>1690664.5013499993</v>
      </c>
      <c r="E45" s="68" t="s">
        <v>79</v>
      </c>
      <c r="F45" s="133"/>
    </row>
    <row r="46" spans="1:6">
      <c r="A46" s="8">
        <f t="shared" si="0"/>
        <v>42</v>
      </c>
      <c r="B46" s="36" t="s">
        <v>55</v>
      </c>
      <c r="C46" s="91">
        <v>901837.41960000014</v>
      </c>
      <c r="D46" s="91">
        <v>922672.08435000002</v>
      </c>
      <c r="E46" s="68" t="s">
        <v>80</v>
      </c>
      <c r="F46" s="133"/>
    </row>
    <row r="47" spans="1:6">
      <c r="A47" s="8">
        <f t="shared" si="0"/>
        <v>43</v>
      </c>
      <c r="B47" s="36" t="s">
        <v>86</v>
      </c>
      <c r="C47" s="91">
        <v>5322502.6771800006</v>
      </c>
      <c r="D47" s="91">
        <v>5429247.425929999</v>
      </c>
      <c r="E47" s="68" t="s">
        <v>56</v>
      </c>
      <c r="F47" s="133"/>
    </row>
    <row r="48" spans="1:6">
      <c r="A48" s="8">
        <f t="shared" si="0"/>
        <v>44</v>
      </c>
      <c r="B48" s="36" t="s">
        <v>57</v>
      </c>
      <c r="C48" s="91">
        <v>19942523.062759999</v>
      </c>
      <c r="D48" s="91">
        <v>20017701.247309994</v>
      </c>
      <c r="E48" s="68" t="s">
        <v>81</v>
      </c>
      <c r="F48" s="133"/>
    </row>
    <row r="49" spans="1:6" s="56" customFormat="1">
      <c r="A49" s="55">
        <f t="shared" si="0"/>
        <v>45</v>
      </c>
      <c r="B49" s="54" t="s">
        <v>58</v>
      </c>
      <c r="C49" s="92">
        <v>42942901.335299991</v>
      </c>
      <c r="D49" s="92">
        <v>43480945.989780001</v>
      </c>
      <c r="E49" s="73" t="s">
        <v>82</v>
      </c>
      <c r="F49" s="133"/>
    </row>
    <row r="50" spans="1:6">
      <c r="A50" s="8">
        <f t="shared" si="0"/>
        <v>46</v>
      </c>
      <c r="B50" s="36" t="s">
        <v>59</v>
      </c>
      <c r="C50" s="91">
        <v>406067377.15510005</v>
      </c>
      <c r="D50" s="91">
        <v>406510674.54942989</v>
      </c>
      <c r="E50" s="68" t="s">
        <v>83</v>
      </c>
      <c r="F50" s="133"/>
    </row>
    <row r="51" spans="1:6" ht="30">
      <c r="A51" s="8">
        <f t="shared" si="0"/>
        <v>47</v>
      </c>
      <c r="B51" s="36" t="s">
        <v>87</v>
      </c>
      <c r="C51" s="91">
        <v>6300846.3434900008</v>
      </c>
      <c r="D51" s="91">
        <v>6125321.0791999996</v>
      </c>
      <c r="E51" s="68" t="s">
        <v>60</v>
      </c>
      <c r="F51" s="133"/>
    </row>
    <row r="52" spans="1:6">
      <c r="A52" s="8">
        <f t="shared" si="0"/>
        <v>48</v>
      </c>
      <c r="B52" s="36" t="s">
        <v>88</v>
      </c>
      <c r="C52" s="91">
        <v>7730099.6479699994</v>
      </c>
      <c r="D52" s="91">
        <v>7847892.1553600021</v>
      </c>
      <c r="E52" s="68" t="s">
        <v>61</v>
      </c>
      <c r="F52" s="133"/>
    </row>
    <row r="53" spans="1:6">
      <c r="A53" s="8">
        <f t="shared" si="0"/>
        <v>49</v>
      </c>
      <c r="B53" s="36" t="s">
        <v>350</v>
      </c>
      <c r="C53" s="91">
        <v>151335.24257999996</v>
      </c>
      <c r="D53" s="91">
        <v>151564.71179000006</v>
      </c>
      <c r="E53" s="68" t="s">
        <v>371</v>
      </c>
      <c r="F53" s="133"/>
    </row>
    <row r="54" spans="1:6" s="56" customFormat="1">
      <c r="A54" s="55">
        <f t="shared" si="0"/>
        <v>50</v>
      </c>
      <c r="B54" s="54" t="s">
        <v>62</v>
      </c>
      <c r="C54" s="92">
        <v>420249658.38971007</v>
      </c>
      <c r="D54" s="92">
        <v>420635452.49631006</v>
      </c>
      <c r="E54" s="73" t="s">
        <v>84</v>
      </c>
      <c r="F54" s="133"/>
    </row>
    <row r="55" spans="1:6" s="56" customFormat="1">
      <c r="A55" s="55">
        <f t="shared" si="0"/>
        <v>51</v>
      </c>
      <c r="B55" s="54" t="s">
        <v>63</v>
      </c>
      <c r="C55" s="92">
        <v>463192559.72517002</v>
      </c>
      <c r="D55" s="92">
        <v>464116398.48626989</v>
      </c>
      <c r="E55" s="73" t="s">
        <v>85</v>
      </c>
      <c r="F55" s="133"/>
    </row>
    <row r="56" spans="1:6">
      <c r="A56" s="55">
        <f t="shared" si="0"/>
        <v>52</v>
      </c>
      <c r="B56" s="54" t="s">
        <v>8</v>
      </c>
      <c r="C56" s="92">
        <v>951385.1</v>
      </c>
      <c r="D56" s="92">
        <v>951385.1</v>
      </c>
      <c r="E56" s="68" t="s">
        <v>64</v>
      </c>
      <c r="F56" s="133"/>
    </row>
    <row r="57" spans="1:6">
      <c r="A57" s="8">
        <f t="shared" si="0"/>
        <v>53</v>
      </c>
      <c r="B57" s="36" t="s">
        <v>89</v>
      </c>
      <c r="C57" s="91">
        <v>73239923.36500001</v>
      </c>
      <c r="D57" s="91">
        <v>73239923.36500001</v>
      </c>
      <c r="E57" s="68" t="s">
        <v>97</v>
      </c>
      <c r="F57" s="133"/>
    </row>
    <row r="58" spans="1:6">
      <c r="A58" s="8">
        <f t="shared" si="0"/>
        <v>54</v>
      </c>
      <c r="B58" s="36" t="s">
        <v>90</v>
      </c>
      <c r="C58" s="91">
        <v>25190865.854590002</v>
      </c>
      <c r="D58" s="91">
        <v>25190865.854590002</v>
      </c>
      <c r="E58" s="68" t="s">
        <v>99</v>
      </c>
      <c r="F58" s="133"/>
    </row>
    <row r="59" spans="1:6">
      <c r="A59" s="8">
        <f t="shared" si="0"/>
        <v>55</v>
      </c>
      <c r="B59" s="36" t="s">
        <v>93</v>
      </c>
      <c r="C59" s="91">
        <v>13532454.737560004</v>
      </c>
      <c r="D59" s="91">
        <v>14104752.631249996</v>
      </c>
      <c r="E59" s="68" t="s">
        <v>94</v>
      </c>
      <c r="F59" s="133"/>
    </row>
    <row r="60" spans="1:6">
      <c r="A60" s="8">
        <f t="shared" si="0"/>
        <v>56</v>
      </c>
      <c r="B60" s="36" t="s">
        <v>3</v>
      </c>
      <c r="C60" s="91">
        <v>15089973.740440005</v>
      </c>
      <c r="D60" s="91">
        <v>15016545.665819997</v>
      </c>
      <c r="E60" s="68" t="s">
        <v>98</v>
      </c>
      <c r="F60" s="133"/>
    </row>
    <row r="61" spans="1:6" s="56" customFormat="1">
      <c r="A61" s="55">
        <f t="shared" si="0"/>
        <v>57</v>
      </c>
      <c r="B61" s="54" t="s">
        <v>91</v>
      </c>
      <c r="C61" s="92">
        <v>127053217.69748002</v>
      </c>
      <c r="D61" s="92">
        <v>127552087.51651999</v>
      </c>
      <c r="E61" s="73" t="s">
        <v>92</v>
      </c>
      <c r="F61" s="133"/>
    </row>
    <row r="62" spans="1:6" s="56" customFormat="1">
      <c r="A62" s="55">
        <f t="shared" si="0"/>
        <v>58</v>
      </c>
      <c r="B62" s="54" t="s">
        <v>95</v>
      </c>
      <c r="C62" s="92">
        <v>591197162.5228399</v>
      </c>
      <c r="D62" s="92">
        <v>592619871.10296988</v>
      </c>
      <c r="E62" s="73" t="s">
        <v>96</v>
      </c>
      <c r="F62" s="133"/>
    </row>
    <row r="63" spans="1:6">
      <c r="F63" s="34"/>
    </row>
    <row r="64" spans="1:6" ht="15.75">
      <c r="B64" s="76" t="s">
        <v>408</v>
      </c>
      <c r="F64" s="34"/>
    </row>
    <row r="65" spans="2:5" ht="15.75">
      <c r="B65" s="76" t="s">
        <v>409</v>
      </c>
      <c r="E65" s="38"/>
    </row>
    <row r="66" spans="2:5">
      <c r="E66" s="38"/>
    </row>
  </sheetData>
  <mergeCells count="2">
    <mergeCell ref="A3:E3"/>
    <mergeCell ref="A2:E2"/>
  </mergeCells>
  <printOptions horizontalCentered="1" verticalCentered="1"/>
  <pageMargins left="0" right="0" top="0" bottom="0" header="0" footer="0"/>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F65"/>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6" customWidth="1"/>
    <col min="2" max="2" width="32.7109375" style="36" customWidth="1"/>
    <col min="3" max="4" width="17.85546875" style="6" customWidth="1"/>
    <col min="5" max="5" width="54.85546875" style="6" customWidth="1"/>
    <col min="6" max="37" width="26.140625" style="6" customWidth="1"/>
    <col min="38" max="38" width="0" style="6" hidden="1" customWidth="1"/>
    <col min="39" max="39" width="21.5703125" style="6" customWidth="1"/>
    <col min="40" max="16384" width="9.140625" style="6"/>
  </cols>
  <sheetData>
    <row r="1" spans="1:6">
      <c r="E1" s="71" t="s">
        <v>374</v>
      </c>
    </row>
    <row r="2" spans="1:6" ht="31.5" customHeight="1" thickBot="1">
      <c r="A2" s="183" t="s">
        <v>100</v>
      </c>
      <c r="B2" s="184"/>
      <c r="C2" s="184"/>
      <c r="D2" s="184"/>
      <c r="E2" s="184"/>
    </row>
    <row r="3" spans="1:6" ht="31.5" customHeight="1" thickBot="1">
      <c r="A3" s="180" t="s">
        <v>336</v>
      </c>
      <c r="B3" s="181"/>
      <c r="C3" s="181"/>
      <c r="D3" s="181"/>
      <c r="E3" s="181"/>
    </row>
    <row r="4" spans="1:6" s="45" customFormat="1" ht="32.25" thickBot="1">
      <c r="A4" s="43"/>
      <c r="B4" s="46" t="s">
        <v>17</v>
      </c>
      <c r="C4" s="41" t="s">
        <v>338</v>
      </c>
      <c r="D4" s="41" t="s">
        <v>552</v>
      </c>
      <c r="E4" s="44" t="s">
        <v>11</v>
      </c>
    </row>
    <row r="5" spans="1:6">
      <c r="A5" s="8">
        <v>1</v>
      </c>
      <c r="B5" s="36" t="s">
        <v>340</v>
      </c>
      <c r="C5" s="93">
        <v>26057956.503700007</v>
      </c>
      <c r="D5" s="93">
        <v>26175262.508799996</v>
      </c>
      <c r="E5" s="68" t="s">
        <v>363</v>
      </c>
      <c r="F5" s="133"/>
    </row>
    <row r="6" spans="1:6">
      <c r="A6" s="8">
        <f t="shared" ref="A6:A62" si="0">A5+1</f>
        <v>2</v>
      </c>
      <c r="B6" s="36" t="s">
        <v>339</v>
      </c>
      <c r="C6" s="93">
        <v>23350</v>
      </c>
      <c r="D6" s="93">
        <v>35850</v>
      </c>
      <c r="E6" s="68" t="s">
        <v>362</v>
      </c>
      <c r="F6" s="133"/>
    </row>
    <row r="7" spans="1:6">
      <c r="A7" s="8">
        <f t="shared" si="0"/>
        <v>3</v>
      </c>
      <c r="B7" s="36" t="s">
        <v>12</v>
      </c>
      <c r="C7" s="93">
        <v>5336586.6009299997</v>
      </c>
      <c r="D7" s="93">
        <v>5371532.8334499998</v>
      </c>
      <c r="E7" s="68" t="s">
        <v>13</v>
      </c>
      <c r="F7" s="133"/>
    </row>
    <row r="8" spans="1:6">
      <c r="A8" s="8">
        <f t="shared" si="0"/>
        <v>4</v>
      </c>
      <c r="B8" s="36" t="s">
        <v>341</v>
      </c>
      <c r="C8" s="93">
        <v>12242460.31323</v>
      </c>
      <c r="D8" s="93">
        <v>12308146.916469999</v>
      </c>
      <c r="E8" s="68" t="s">
        <v>14</v>
      </c>
      <c r="F8" s="133"/>
    </row>
    <row r="9" spans="1:6">
      <c r="A9" s="8">
        <f t="shared" si="0"/>
        <v>5</v>
      </c>
      <c r="B9" s="36" t="s">
        <v>342</v>
      </c>
      <c r="C9" s="93">
        <v>297709.5</v>
      </c>
      <c r="D9" s="93">
        <v>274782.25</v>
      </c>
      <c r="E9" s="68" t="s">
        <v>364</v>
      </c>
      <c r="F9" s="133"/>
    </row>
    <row r="10" spans="1:6" ht="30">
      <c r="A10" s="8">
        <f t="shared" si="0"/>
        <v>6</v>
      </c>
      <c r="B10" s="36" t="s">
        <v>15</v>
      </c>
      <c r="C10" s="93">
        <v>36326666.516080007</v>
      </c>
      <c r="D10" s="93">
        <v>36713269.880139999</v>
      </c>
      <c r="E10" s="68" t="s">
        <v>16</v>
      </c>
      <c r="F10" s="133"/>
    </row>
    <row r="11" spans="1:6" s="79" customFormat="1" ht="30">
      <c r="A11" s="78">
        <f t="shared" si="0"/>
        <v>7</v>
      </c>
      <c r="B11" s="137" t="s">
        <v>18</v>
      </c>
      <c r="C11" s="93">
        <v>40125.61</v>
      </c>
      <c r="D11" s="93">
        <v>39280.775399999999</v>
      </c>
      <c r="E11" s="87" t="s">
        <v>392</v>
      </c>
      <c r="F11" s="133"/>
    </row>
    <row r="12" spans="1:6" ht="30">
      <c r="A12" s="8">
        <f t="shared" si="0"/>
        <v>8</v>
      </c>
      <c r="B12" s="36" t="s">
        <v>101</v>
      </c>
      <c r="C12" s="93">
        <v>0</v>
      </c>
      <c r="D12" s="93">
        <v>0</v>
      </c>
      <c r="E12" s="68" t="s">
        <v>21</v>
      </c>
      <c r="F12" s="133"/>
    </row>
    <row r="13" spans="1:6" ht="30">
      <c r="A13" s="8">
        <f t="shared" si="0"/>
        <v>9</v>
      </c>
      <c r="B13" s="36" t="s">
        <v>22</v>
      </c>
      <c r="C13" s="93">
        <v>0</v>
      </c>
      <c r="D13" s="93">
        <v>0</v>
      </c>
      <c r="E13" s="68" t="s">
        <v>23</v>
      </c>
      <c r="F13" s="133"/>
    </row>
    <row r="14" spans="1:6">
      <c r="A14" s="8">
        <f t="shared" si="0"/>
        <v>10</v>
      </c>
      <c r="B14" s="36" t="s">
        <v>102</v>
      </c>
      <c r="C14" s="93">
        <v>22513505.207079995</v>
      </c>
      <c r="D14" s="93">
        <v>22798677.164820004</v>
      </c>
      <c r="E14" s="68" t="s">
        <v>25</v>
      </c>
      <c r="F14" s="133"/>
    </row>
    <row r="15" spans="1:6">
      <c r="A15" s="8">
        <f t="shared" si="0"/>
        <v>11</v>
      </c>
      <c r="B15" s="36" t="s">
        <v>140</v>
      </c>
      <c r="C15" s="93">
        <v>46485.209499999997</v>
      </c>
      <c r="D15" s="93">
        <v>46667.057159999997</v>
      </c>
      <c r="E15" s="68" t="s">
        <v>26</v>
      </c>
      <c r="F15" s="133"/>
    </row>
    <row r="16" spans="1:6">
      <c r="A16" s="8">
        <f t="shared" si="0"/>
        <v>12</v>
      </c>
      <c r="B16" s="36" t="s">
        <v>103</v>
      </c>
      <c r="C16" s="93">
        <v>0</v>
      </c>
      <c r="D16" s="93">
        <v>0</v>
      </c>
      <c r="E16" s="68" t="s">
        <v>28</v>
      </c>
      <c r="F16" s="133"/>
    </row>
    <row r="17" spans="1:6">
      <c r="A17" s="8">
        <f t="shared" si="0"/>
        <v>13</v>
      </c>
      <c r="B17" s="36" t="s">
        <v>343</v>
      </c>
      <c r="C17" s="93">
        <v>0</v>
      </c>
      <c r="D17" s="93">
        <v>0</v>
      </c>
      <c r="E17" s="68" t="s">
        <v>365</v>
      </c>
      <c r="F17" s="133"/>
    </row>
    <row r="18" spans="1:6">
      <c r="A18" s="8">
        <f t="shared" si="0"/>
        <v>14</v>
      </c>
      <c r="B18" s="36" t="s">
        <v>104</v>
      </c>
      <c r="C18" s="93">
        <v>10682408.350269999</v>
      </c>
      <c r="D18" s="93">
        <v>10745786.743039999</v>
      </c>
      <c r="E18" s="68" t="s">
        <v>30</v>
      </c>
      <c r="F18" s="133"/>
    </row>
    <row r="19" spans="1:6">
      <c r="A19" s="78">
        <f t="shared" si="0"/>
        <v>15</v>
      </c>
      <c r="B19" s="79" t="s">
        <v>344</v>
      </c>
      <c r="C19" s="93">
        <v>1223331.8238900001</v>
      </c>
      <c r="D19" s="93">
        <v>1173091.8973400001</v>
      </c>
      <c r="E19" s="87" t="s">
        <v>31</v>
      </c>
      <c r="F19" s="133"/>
    </row>
    <row r="20" spans="1:6" ht="30">
      <c r="A20" s="8">
        <f t="shared" si="0"/>
        <v>16</v>
      </c>
      <c r="B20" s="36" t="s">
        <v>345</v>
      </c>
      <c r="C20" s="93">
        <v>31300</v>
      </c>
      <c r="D20" s="93">
        <v>31300</v>
      </c>
      <c r="E20" s="68" t="s">
        <v>366</v>
      </c>
      <c r="F20" s="133"/>
    </row>
    <row r="21" spans="1:6">
      <c r="A21" s="8">
        <f t="shared" si="0"/>
        <v>17</v>
      </c>
      <c r="B21" s="36" t="s">
        <v>105</v>
      </c>
      <c r="C21" s="93">
        <v>114.4</v>
      </c>
      <c r="D21" s="93">
        <v>113.8</v>
      </c>
      <c r="E21" s="68" t="s">
        <v>34</v>
      </c>
      <c r="F21" s="133"/>
    </row>
    <row r="22" spans="1:6" ht="30">
      <c r="A22" s="8">
        <f t="shared" si="0"/>
        <v>18</v>
      </c>
      <c r="B22" s="36" t="s">
        <v>106</v>
      </c>
      <c r="C22" s="93">
        <v>58475.943740000002</v>
      </c>
      <c r="D22" s="93">
        <v>20337.106340000002</v>
      </c>
      <c r="E22" s="68" t="s">
        <v>36</v>
      </c>
      <c r="F22" s="133"/>
    </row>
    <row r="23" spans="1:6">
      <c r="A23" s="8">
        <f t="shared" si="0"/>
        <v>19</v>
      </c>
      <c r="B23" s="36" t="s">
        <v>407</v>
      </c>
      <c r="C23" s="93">
        <v>0</v>
      </c>
      <c r="D23" s="93">
        <v>0</v>
      </c>
      <c r="E23" s="68" t="s">
        <v>70</v>
      </c>
      <c r="F23" s="133"/>
    </row>
    <row r="24" spans="1:6">
      <c r="A24" s="8">
        <f t="shared" si="0"/>
        <v>20</v>
      </c>
      <c r="B24" s="36" t="s">
        <v>405</v>
      </c>
      <c r="C24" s="93">
        <v>0</v>
      </c>
      <c r="D24" s="93">
        <v>0</v>
      </c>
      <c r="E24" s="68"/>
      <c r="F24" s="133"/>
    </row>
    <row r="25" spans="1:6" ht="45">
      <c r="A25" s="8">
        <f t="shared" si="0"/>
        <v>21</v>
      </c>
      <c r="B25" s="36" t="s">
        <v>406</v>
      </c>
      <c r="C25" s="93">
        <v>30030</v>
      </c>
      <c r="D25" s="93">
        <v>0</v>
      </c>
      <c r="E25" s="68"/>
      <c r="F25" s="133"/>
    </row>
    <row r="26" spans="1:6">
      <c r="A26" s="8">
        <f t="shared" si="0"/>
        <v>22</v>
      </c>
      <c r="B26" s="36" t="s">
        <v>107</v>
      </c>
      <c r="C26" s="93">
        <v>227644.40118000002</v>
      </c>
      <c r="D26" s="93">
        <v>216039.64285999999</v>
      </c>
      <c r="E26" s="68" t="s">
        <v>38</v>
      </c>
      <c r="F26" s="133"/>
    </row>
    <row r="27" spans="1:6" s="56" customFormat="1">
      <c r="A27" s="55">
        <f t="shared" si="0"/>
        <v>23</v>
      </c>
      <c r="B27" s="54" t="s">
        <v>108</v>
      </c>
      <c r="C27" s="94">
        <v>115138150.38011003</v>
      </c>
      <c r="D27" s="94">
        <v>115980168.57638997</v>
      </c>
      <c r="E27" s="69" t="s">
        <v>40</v>
      </c>
      <c r="F27" s="133"/>
    </row>
    <row r="28" spans="1:6">
      <c r="A28" s="8">
        <f t="shared" si="0"/>
        <v>24</v>
      </c>
      <c r="B28" s="36" t="s">
        <v>41</v>
      </c>
      <c r="C28" s="93">
        <v>7401789.2320200019</v>
      </c>
      <c r="D28" s="93">
        <v>7428453.5922700018</v>
      </c>
      <c r="E28" s="70" t="s">
        <v>65</v>
      </c>
      <c r="F28" s="133"/>
    </row>
    <row r="29" spans="1:6" ht="30">
      <c r="A29" s="8">
        <f t="shared" si="0"/>
        <v>25</v>
      </c>
      <c r="B29" s="36" t="s">
        <v>42</v>
      </c>
      <c r="C29" s="93">
        <v>21848333.714040011</v>
      </c>
      <c r="D29" s="93">
        <v>22160022.238929994</v>
      </c>
      <c r="E29" s="70" t="s">
        <v>66</v>
      </c>
      <c r="F29" s="133"/>
    </row>
    <row r="30" spans="1:6">
      <c r="A30" s="8">
        <f t="shared" si="0"/>
        <v>26</v>
      </c>
      <c r="B30" s="36" t="s">
        <v>346</v>
      </c>
      <c r="C30" s="93">
        <v>2951920.9858899992</v>
      </c>
      <c r="D30" s="93">
        <v>3133447.1124099996</v>
      </c>
      <c r="E30" s="68" t="s">
        <v>367</v>
      </c>
      <c r="F30" s="133"/>
    </row>
    <row r="31" spans="1:6">
      <c r="A31" s="8">
        <f t="shared" si="0"/>
        <v>27</v>
      </c>
      <c r="B31" s="36" t="s">
        <v>347</v>
      </c>
      <c r="C31" s="93">
        <v>55088526.414509982</v>
      </c>
      <c r="D31" s="93">
        <v>58356695.703779995</v>
      </c>
      <c r="E31" s="68" t="s">
        <v>368</v>
      </c>
      <c r="F31" s="133"/>
    </row>
    <row r="32" spans="1:6">
      <c r="A32" s="8">
        <f t="shared" si="0"/>
        <v>28</v>
      </c>
      <c r="B32" s="36" t="s">
        <v>109</v>
      </c>
      <c r="C32" s="93">
        <v>985778.79061999987</v>
      </c>
      <c r="D32" s="93">
        <v>741466.16013999993</v>
      </c>
      <c r="E32" s="70" t="s">
        <v>67</v>
      </c>
      <c r="F32" s="133"/>
    </row>
    <row r="33" spans="1:6">
      <c r="A33" s="8">
        <f t="shared" si="0"/>
        <v>29</v>
      </c>
      <c r="B33" s="36" t="s">
        <v>348</v>
      </c>
      <c r="C33" s="93">
        <v>6223664.5320999995</v>
      </c>
      <c r="D33" s="93">
        <v>6262981.5387999993</v>
      </c>
      <c r="E33" s="68" t="s">
        <v>369</v>
      </c>
      <c r="F33" s="133"/>
    </row>
    <row r="34" spans="1:6">
      <c r="A34" s="8">
        <f t="shared" si="0"/>
        <v>30</v>
      </c>
      <c r="B34" s="36" t="s">
        <v>110</v>
      </c>
      <c r="C34" s="93">
        <v>31919.520189999999</v>
      </c>
      <c r="D34" s="93">
        <v>31487.160509999998</v>
      </c>
      <c r="E34" s="70" t="s">
        <v>68</v>
      </c>
      <c r="F34" s="133"/>
    </row>
    <row r="35" spans="1:6">
      <c r="A35" s="8">
        <f t="shared" si="0"/>
        <v>31</v>
      </c>
      <c r="B35" s="36" t="s">
        <v>111</v>
      </c>
      <c r="C35" s="93">
        <v>838574.15860000008</v>
      </c>
      <c r="D35" s="93">
        <v>831107.2654400001</v>
      </c>
      <c r="E35" s="70" t="s">
        <v>69</v>
      </c>
      <c r="F35" s="133"/>
    </row>
    <row r="36" spans="1:6" ht="45">
      <c r="A36" s="8">
        <f t="shared" si="0"/>
        <v>32</v>
      </c>
      <c r="B36" s="36" t="s">
        <v>112</v>
      </c>
      <c r="C36" s="93">
        <v>4352415.3845499996</v>
      </c>
      <c r="D36" s="93">
        <v>4344919.4826400001</v>
      </c>
      <c r="E36" s="70" t="s">
        <v>71</v>
      </c>
      <c r="F36" s="133"/>
    </row>
    <row r="37" spans="1:6">
      <c r="A37" s="8">
        <f t="shared" si="0"/>
        <v>33</v>
      </c>
      <c r="B37" s="36" t="s">
        <v>349</v>
      </c>
      <c r="C37" s="93">
        <v>507250.10801999999</v>
      </c>
      <c r="D37" s="93">
        <v>529833.07305000001</v>
      </c>
      <c r="E37" s="68" t="s">
        <v>370</v>
      </c>
      <c r="F37" s="133"/>
    </row>
    <row r="38" spans="1:6">
      <c r="A38" s="8">
        <f t="shared" si="0"/>
        <v>34</v>
      </c>
      <c r="B38" s="36" t="s">
        <v>113</v>
      </c>
      <c r="C38" s="93">
        <v>1468019.3779899995</v>
      </c>
      <c r="D38" s="93">
        <v>1459008.6028299995</v>
      </c>
      <c r="E38" s="70" t="s">
        <v>72</v>
      </c>
      <c r="F38" s="133"/>
    </row>
    <row r="39" spans="1:6">
      <c r="A39" s="8">
        <f t="shared" si="0"/>
        <v>35</v>
      </c>
      <c r="B39" s="36" t="s">
        <v>114</v>
      </c>
      <c r="C39" s="93">
        <v>13217756.620339999</v>
      </c>
      <c r="D39" s="93">
        <v>13004725.781019997</v>
      </c>
      <c r="E39" s="70" t="s">
        <v>73</v>
      </c>
      <c r="F39" s="133"/>
    </row>
    <row r="40" spans="1:6" s="56" customFormat="1">
      <c r="A40" s="55">
        <f t="shared" si="0"/>
        <v>36</v>
      </c>
      <c r="B40" s="54" t="s">
        <v>115</v>
      </c>
      <c r="C40" s="94">
        <v>114915948.84118003</v>
      </c>
      <c r="D40" s="94">
        <v>118284147.71414001</v>
      </c>
      <c r="E40" s="69" t="s">
        <v>74</v>
      </c>
      <c r="F40" s="133"/>
    </row>
    <row r="41" spans="1:6" s="56" customFormat="1">
      <c r="A41" s="55">
        <f t="shared" si="0"/>
        <v>37</v>
      </c>
      <c r="B41" s="54" t="s">
        <v>116</v>
      </c>
      <c r="C41" s="94">
        <v>230054099.21661001</v>
      </c>
      <c r="D41" s="94">
        <v>234264316.28576997</v>
      </c>
      <c r="E41" s="69" t="s">
        <v>75</v>
      </c>
      <c r="F41" s="133"/>
    </row>
    <row r="42" spans="1:6">
      <c r="A42" s="8">
        <f t="shared" si="0"/>
        <v>38</v>
      </c>
      <c r="B42" s="36" t="s">
        <v>51</v>
      </c>
      <c r="C42" s="93">
        <v>2039959.2805100002</v>
      </c>
      <c r="D42" s="93">
        <v>1988554.95994</v>
      </c>
      <c r="E42" s="70" t="s">
        <v>76</v>
      </c>
      <c r="F42" s="133"/>
    </row>
    <row r="43" spans="1:6">
      <c r="A43" s="8">
        <f t="shared" si="0"/>
        <v>39</v>
      </c>
      <c r="B43" s="36" t="s">
        <v>117</v>
      </c>
      <c r="C43" s="93">
        <v>1408619.1636300001</v>
      </c>
      <c r="D43" s="93">
        <v>1362898.2867599993</v>
      </c>
      <c r="E43" s="70" t="s">
        <v>77</v>
      </c>
      <c r="F43" s="133"/>
    </row>
    <row r="44" spans="1:6">
      <c r="A44" s="8">
        <f t="shared" si="0"/>
        <v>40</v>
      </c>
      <c r="B44" s="36" t="s">
        <v>118</v>
      </c>
      <c r="C44" s="93">
        <v>12598462.780680003</v>
      </c>
      <c r="D44" s="93">
        <v>12291159.988230005</v>
      </c>
      <c r="E44" s="70" t="s">
        <v>78</v>
      </c>
      <c r="F44" s="133"/>
    </row>
    <row r="45" spans="1:6">
      <c r="A45" s="8">
        <f t="shared" si="0"/>
        <v>41</v>
      </c>
      <c r="B45" s="36" t="s">
        <v>119</v>
      </c>
      <c r="C45" s="93">
        <v>2280150.81226</v>
      </c>
      <c r="D45" s="93">
        <v>2328092.1642699996</v>
      </c>
      <c r="E45" s="70" t="s">
        <v>79</v>
      </c>
      <c r="F45" s="133"/>
    </row>
    <row r="46" spans="1:6">
      <c r="A46" s="8">
        <f t="shared" si="0"/>
        <v>42</v>
      </c>
      <c r="B46" s="36" t="s">
        <v>120</v>
      </c>
      <c r="C46" s="93">
        <v>1230386.4865200003</v>
      </c>
      <c r="D46" s="93">
        <v>1207938.2102400002</v>
      </c>
      <c r="E46" s="70" t="s">
        <v>80</v>
      </c>
      <c r="F46" s="133"/>
    </row>
    <row r="47" spans="1:6">
      <c r="A47" s="8">
        <f t="shared" si="0"/>
        <v>43</v>
      </c>
      <c r="B47" s="36" t="s">
        <v>121</v>
      </c>
      <c r="C47" s="93">
        <v>3100254.2183399997</v>
      </c>
      <c r="D47" s="93">
        <v>2937246.7284100004</v>
      </c>
      <c r="E47" s="70" t="s">
        <v>56</v>
      </c>
      <c r="F47" s="133"/>
    </row>
    <row r="48" spans="1:6">
      <c r="A48" s="8">
        <f t="shared" si="0"/>
        <v>44</v>
      </c>
      <c r="B48" s="36" t="s">
        <v>122</v>
      </c>
      <c r="C48" s="93">
        <v>14889944.618430007</v>
      </c>
      <c r="D48" s="93">
        <v>15775219.840249997</v>
      </c>
      <c r="E48" s="70" t="s">
        <v>81</v>
      </c>
      <c r="F48" s="133"/>
    </row>
    <row r="49" spans="1:6" s="56" customFormat="1">
      <c r="A49" s="55">
        <f t="shared" si="0"/>
        <v>45</v>
      </c>
      <c r="B49" s="54" t="s">
        <v>58</v>
      </c>
      <c r="C49" s="94">
        <v>37547777.361799993</v>
      </c>
      <c r="D49" s="94">
        <v>37891110.179590002</v>
      </c>
      <c r="E49" s="69" t="s">
        <v>82</v>
      </c>
      <c r="F49" s="133"/>
    </row>
    <row r="50" spans="1:6">
      <c r="A50" s="8">
        <f t="shared" si="0"/>
        <v>46</v>
      </c>
      <c r="B50" s="36" t="s">
        <v>123</v>
      </c>
      <c r="C50" s="93">
        <v>23796496.203059994</v>
      </c>
      <c r="D50" s="93">
        <v>23392586.68846</v>
      </c>
      <c r="E50" s="70" t="s">
        <v>83</v>
      </c>
      <c r="F50" s="133"/>
    </row>
    <row r="51" spans="1:6" ht="30">
      <c r="A51" s="8">
        <f t="shared" si="0"/>
        <v>47</v>
      </c>
      <c r="B51" s="36" t="s">
        <v>87</v>
      </c>
      <c r="C51" s="93">
        <v>28779708.245739996</v>
      </c>
      <c r="D51" s="93">
        <v>31032966.914490007</v>
      </c>
      <c r="E51" s="70" t="s">
        <v>60</v>
      </c>
      <c r="F51" s="133"/>
    </row>
    <row r="52" spans="1:6">
      <c r="A52" s="8">
        <f t="shared" si="0"/>
        <v>48</v>
      </c>
      <c r="B52" s="36" t="s">
        <v>124</v>
      </c>
      <c r="C52" s="93">
        <v>49586866.006909996</v>
      </c>
      <c r="D52" s="93">
        <v>50783584.809509993</v>
      </c>
      <c r="E52" s="70" t="s">
        <v>373</v>
      </c>
      <c r="F52" s="133"/>
    </row>
    <row r="53" spans="1:6" ht="30">
      <c r="A53" s="8">
        <f t="shared" si="0"/>
        <v>49</v>
      </c>
      <c r="B53" s="36" t="s">
        <v>350</v>
      </c>
      <c r="C53" s="93">
        <v>113906.74927000001</v>
      </c>
      <c r="D53" s="93">
        <v>93016.312280000013</v>
      </c>
      <c r="E53" s="68" t="s">
        <v>371</v>
      </c>
      <c r="F53" s="133"/>
    </row>
    <row r="54" spans="1:6" s="56" customFormat="1">
      <c r="A54" s="55">
        <f t="shared" si="0"/>
        <v>50</v>
      </c>
      <c r="B54" s="54" t="s">
        <v>10</v>
      </c>
      <c r="C54" s="94">
        <v>102276977.20559001</v>
      </c>
      <c r="D54" s="94">
        <v>105302154.72531004</v>
      </c>
      <c r="E54" s="69" t="s">
        <v>84</v>
      </c>
      <c r="F54" s="133"/>
    </row>
    <row r="55" spans="1:6" s="56" customFormat="1">
      <c r="A55" s="55">
        <f t="shared" si="0"/>
        <v>51</v>
      </c>
      <c r="B55" s="54" t="s">
        <v>9</v>
      </c>
      <c r="C55" s="94">
        <v>139824754.5677</v>
      </c>
      <c r="D55" s="94">
        <v>143193264.90521994</v>
      </c>
      <c r="E55" s="69" t="s">
        <v>85</v>
      </c>
      <c r="F55" s="133"/>
    </row>
    <row r="56" spans="1:6">
      <c r="A56" s="55">
        <f t="shared" si="0"/>
        <v>52</v>
      </c>
      <c r="B56" s="54" t="s">
        <v>8</v>
      </c>
      <c r="C56" s="94">
        <v>1149292</v>
      </c>
      <c r="D56" s="94">
        <v>1138858.55</v>
      </c>
      <c r="E56" s="70" t="s">
        <v>64</v>
      </c>
      <c r="F56" s="133"/>
    </row>
    <row r="57" spans="1:6">
      <c r="A57" s="8">
        <f t="shared" si="0"/>
        <v>53</v>
      </c>
      <c r="B57" s="36" t="s">
        <v>125</v>
      </c>
      <c r="C57" s="93">
        <v>35003079.806140006</v>
      </c>
      <c r="D57" s="93">
        <v>35048081.706890002</v>
      </c>
      <c r="E57" s="70" t="s">
        <v>97</v>
      </c>
      <c r="F57" s="133"/>
    </row>
    <row r="58" spans="1:6">
      <c r="A58" s="8">
        <f t="shared" si="0"/>
        <v>54</v>
      </c>
      <c r="B58" s="36" t="s">
        <v>90</v>
      </c>
      <c r="C58" s="93">
        <v>1576047.4803299999</v>
      </c>
      <c r="D58" s="93">
        <v>1576047.5753300001</v>
      </c>
      <c r="E58" s="70" t="s">
        <v>99</v>
      </c>
      <c r="F58" s="133"/>
    </row>
    <row r="59" spans="1:6">
      <c r="A59" s="8">
        <f t="shared" si="0"/>
        <v>55</v>
      </c>
      <c r="B59" s="36" t="s">
        <v>126</v>
      </c>
      <c r="C59" s="93">
        <v>43288837.756150007</v>
      </c>
      <c r="D59" s="93">
        <v>44062568.522889987</v>
      </c>
      <c r="E59" s="70" t="s">
        <v>94</v>
      </c>
      <c r="F59" s="133"/>
    </row>
    <row r="60" spans="1:6">
      <c r="A60" s="8">
        <f t="shared" si="0"/>
        <v>56</v>
      </c>
      <c r="B60" s="36" t="s">
        <v>127</v>
      </c>
      <c r="C60" s="93">
        <v>9212087.5930899978</v>
      </c>
      <c r="D60" s="93">
        <v>9245495.0229500029</v>
      </c>
      <c r="E60" s="70" t="s">
        <v>98</v>
      </c>
      <c r="F60" s="133"/>
    </row>
    <row r="61" spans="1:6" s="56" customFormat="1">
      <c r="A61" s="55">
        <f t="shared" si="0"/>
        <v>57</v>
      </c>
      <c r="B61" s="54" t="s">
        <v>128</v>
      </c>
      <c r="C61" s="94">
        <v>89080052.635739967</v>
      </c>
      <c r="D61" s="94">
        <v>89932192.82802996</v>
      </c>
      <c r="E61" s="69" t="s">
        <v>92</v>
      </c>
      <c r="F61" s="133"/>
    </row>
    <row r="62" spans="1:6" s="56" customFormat="1">
      <c r="A62" s="55">
        <f t="shared" si="0"/>
        <v>58</v>
      </c>
      <c r="B62" s="54" t="s">
        <v>95</v>
      </c>
      <c r="C62" s="94">
        <v>230054099.20373991</v>
      </c>
      <c r="D62" s="94">
        <v>234264316.28356999</v>
      </c>
      <c r="E62" s="69" t="s">
        <v>96</v>
      </c>
      <c r="F62" s="133"/>
    </row>
    <row r="63" spans="1:6">
      <c r="C63" s="32"/>
      <c r="D63" s="32"/>
      <c r="E63" s="32"/>
    </row>
    <row r="64" spans="1:6" ht="15.75">
      <c r="B64" s="76" t="s">
        <v>408</v>
      </c>
    </row>
    <row r="65" spans="2:2" ht="15.75">
      <c r="B65" s="76" t="s">
        <v>409</v>
      </c>
    </row>
  </sheetData>
  <mergeCells count="2">
    <mergeCell ref="A2:E2"/>
    <mergeCell ref="A3:E3"/>
  </mergeCells>
  <pageMargins left="1" right="1" top="1" bottom="1.46639015748032" header="1" footer="1"/>
  <pageSetup paperSize="9" scale="64" fitToHeight="0" orientation="landscape" r:id="rId1"/>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10</vt:i4>
      </vt:variant>
    </vt:vector>
  </HeadingPairs>
  <TitlesOfParts>
    <vt:vector size="37" baseType="lpstr">
      <vt:lpstr>Cover</vt:lpstr>
      <vt:lpstr>Disclaimer</vt:lpstr>
      <vt:lpstr>Foreword</vt:lpstr>
      <vt:lpstr>Table Of Content</vt:lpstr>
      <vt:lpstr>Key Stats</vt:lpstr>
      <vt:lpstr>Ratio</vt:lpstr>
      <vt:lpstr>Overview</vt:lpstr>
      <vt:lpstr>FP-Life Insurance</vt:lpstr>
      <vt:lpstr>FP-General Insurance</vt:lpstr>
      <vt:lpstr>FP- Reinsurance</vt:lpstr>
      <vt:lpstr>FP- CSAFPPTPTA Insurance</vt:lpstr>
      <vt:lpstr>FP- Social Insurance (</vt:lpstr>
      <vt:lpstr>=</vt:lpstr>
      <vt:lpstr>IS-Life Insurance</vt:lpstr>
      <vt:lpstr>IS-General Insurance</vt:lpstr>
      <vt:lpstr>IS-Reinsurance</vt:lpstr>
      <vt:lpstr>IS-CSAFPPTPTA Insurance</vt:lpstr>
      <vt:lpstr>IS-Social Insurance</vt:lpstr>
      <vt:lpstr>==</vt:lpstr>
      <vt:lpstr>FP-Syaria Life Insurance</vt:lpstr>
      <vt:lpstr>FP- Syaria General Insurance</vt:lpstr>
      <vt:lpstr>FP- Syaria Reinsurance</vt:lpstr>
      <vt:lpstr>===</vt:lpstr>
      <vt:lpstr>IS-Syaria Life Insurance</vt:lpstr>
      <vt:lpstr>IS-Syaria General Insurance</vt:lpstr>
      <vt:lpstr>IS-Syaria Reinsurance</vt:lpstr>
      <vt:lpstr>Glosary</vt:lpstr>
      <vt:lpstr>Cover!Print_Area</vt:lpstr>
      <vt:lpstr>Disclaimer!Print_Area</vt:lpstr>
      <vt:lpstr>Foreword!Print_Area</vt:lpstr>
      <vt:lpstr>'FP-Life Insurance'!Print_Area</vt:lpstr>
      <vt:lpstr>'FP-Syaria Life Insurance'!Print_Area</vt:lpstr>
      <vt:lpstr>'IS-Life Insurance'!Print_Area</vt:lpstr>
      <vt:lpstr>'IS-Syaria Life Insurance'!Print_Area</vt:lpstr>
      <vt:lpstr>'Key Stats'!Print_Area</vt:lpstr>
      <vt:lpstr>Overview!Print_Area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Achmad</cp:lastModifiedBy>
  <cp:lastPrinted>2017-02-17T04:51:43Z</cp:lastPrinted>
  <dcterms:created xsi:type="dcterms:W3CDTF">2016-02-23T06:03:52Z</dcterms:created>
  <dcterms:modified xsi:type="dcterms:W3CDTF">2024-06-11T07:59:58Z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