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8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3.xml" ContentType="application/vnd.openxmlformats-officedocument.spreadsheetml.worksheet+xml"/>
  <Override PartName="/xl/worksheets/sheet84.xml" ContentType="application/vnd.openxmlformats-officedocument.spreadsheetml.worksheet+xml"/>
  <Override PartName="/xl/worksheets/sheet1.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85.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defaultThemeVersion="166925"/>
  <mc:AlternateContent xmlns:mc="http://schemas.openxmlformats.org/markup-compatibility/2006">
    <mc:Choice Requires="x15">
      <x15ac:absPath xmlns:x15ac="http://schemas.microsoft.com/office/spreadsheetml/2010/11/ac" url="/Users/goeshrs/Library/CloudStorage/GoogleDrive-pengaturan.ppdp@gmail.com/My Drive/00. Pengaturan PPDP/1. Penyusunan Peraturan/SEOJK/SEOJK 2024/(2024) SEOJK Bentuk Susunan Laporan Asuransi/03. Permintaan tanggapan/Permintaan Tanggapan/"/>
    </mc:Choice>
  </mc:AlternateContent>
  <xr:revisionPtr revIDLastSave="0" documentId="13_ncr:1_{49E2496C-695D-BA42-AD13-0A2C85FF0FD7}" xr6:coauthVersionLast="47" xr6:coauthVersionMax="47" xr10:uidLastSave="{00000000-0000-0000-0000-000000000000}"/>
  <bookViews>
    <workbookView xWindow="0" yWindow="500" windowWidth="23260" windowHeight="12460" tabRatio="867" firstSheet="63" activeTab="84" xr2:uid="{00000000-000D-0000-FFFF-FFFF00000000}"/>
  </bookViews>
  <sheets>
    <sheet name="LAMP II" sheetId="80" r:id="rId1"/>
    <sheet name="Cover" sheetId="79" r:id="rId2"/>
    <sheet name="Referensi" sheetId="62" state="hidden" r:id="rId3"/>
    <sheet name="000" sheetId="3" r:id="rId4"/>
    <sheet name="001" sheetId="4" r:id="rId5"/>
    <sheet name="002" sheetId="5" r:id="rId6"/>
    <sheet name="003" sheetId="6" r:id="rId7"/>
    <sheet name="100" sheetId="7" state="hidden" r:id="rId8"/>
    <sheet name="100 (2)" sheetId="96" r:id="rId9"/>
    <sheet name="200" sheetId="10" state="hidden" r:id="rId10"/>
    <sheet name="200 (2)" sheetId="97" r:id="rId11"/>
    <sheet name="300" sheetId="8" state="hidden" r:id="rId12"/>
    <sheet name="300 (2)" sheetId="98" r:id="rId13"/>
    <sheet name="400" sheetId="9" state="hidden" r:id="rId14"/>
    <sheet name="400 (2)" sheetId="99" r:id="rId15"/>
    <sheet name="Laporan Posisi Keuangan" sheetId="81" state="hidden" r:id="rId16"/>
    <sheet name="Laporan Laba Rugi" sheetId="82" state="hidden" r:id="rId17"/>
    <sheet name="Laporan Arus Kas" sheetId="83" state="hidden" r:id="rId18"/>
    <sheet name="Laporan Perubahan Ekuitas " sheetId="84" state="hidden" r:id="rId19"/>
    <sheet name="Pendapatan Komprehensif" sheetId="85" r:id="rId20"/>
    <sheet name="CSM Roll Forward" sheetId="86" r:id="rId21"/>
    <sheet name="Kontrak Asuransi PAA" sheetId="87" r:id="rId22"/>
    <sheet name="Kontrak Asuransi GMM FVA" sheetId="88" r:id="rId23"/>
    <sheet name="Umur Amortisasi CSM" sheetId="89" r:id="rId24"/>
    <sheet name="Liabilitas Kontrak Asuransi" sheetId="90" r:id="rId25"/>
    <sheet name="Rekonsiliasi Kontrak Reasuransi" sheetId="101" r:id="rId26"/>
    <sheet name="500" sheetId="11" r:id="rId27"/>
    <sheet name="501" sheetId="13" r:id="rId28"/>
    <sheet name="502" sheetId="14" r:id="rId29"/>
    <sheet name="503" sheetId="15" r:id="rId30"/>
    <sheet name="504" sheetId="16" r:id="rId31"/>
    <sheet name="505" sheetId="17" r:id="rId32"/>
    <sheet name="506" sheetId="18" r:id="rId33"/>
    <sheet name="507" sheetId="19" r:id="rId34"/>
    <sheet name="508" sheetId="20" r:id="rId35"/>
    <sheet name="101" sheetId="21" r:id="rId36"/>
    <sheet name="102" sheetId="22" r:id="rId37"/>
    <sheet name="103" sheetId="23" r:id="rId38"/>
    <sheet name="104" sheetId="24" r:id="rId39"/>
    <sheet name="105" sheetId="25" r:id="rId40"/>
    <sheet name="106" sheetId="26" r:id="rId41"/>
    <sheet name="107" sheetId="27" r:id="rId42"/>
    <sheet name="108" sheetId="28" r:id="rId43"/>
    <sheet name="109" sheetId="29" r:id="rId44"/>
    <sheet name="110" sheetId="30" r:id="rId45"/>
    <sheet name="111" sheetId="31" r:id="rId46"/>
    <sheet name="113" sheetId="32" r:id="rId47"/>
    <sheet name="114" sheetId="33" r:id="rId48"/>
    <sheet name="201" sheetId="34" r:id="rId49"/>
    <sheet name="201a" sheetId="75" r:id="rId50"/>
    <sheet name="202" sheetId="35" r:id="rId51"/>
    <sheet name="203" sheetId="36" r:id="rId52"/>
    <sheet name="204" sheetId="37" r:id="rId53"/>
    <sheet name="205" sheetId="38" r:id="rId54"/>
    <sheet name="206" sheetId="39" r:id="rId55"/>
    <sheet name="207" sheetId="40" r:id="rId56"/>
    <sheet name="208" sheetId="41" r:id="rId57"/>
    <sheet name="115" sheetId="42" r:id="rId58"/>
    <sheet name="116" sheetId="43" r:id="rId59"/>
    <sheet name="209" sheetId="44" r:id="rId60"/>
    <sheet name="117" sheetId="45" r:id="rId61"/>
    <sheet name="118" sheetId="46" r:id="rId62"/>
    <sheet name="210" sheetId="47" r:id="rId63"/>
    <sheet name="220" sheetId="73" r:id="rId64"/>
    <sheet name="220a" sheetId="67" r:id="rId65"/>
    <sheet name="211" sheetId="49" r:id="rId66"/>
    <sheet name="212" sheetId="50" r:id="rId67"/>
    <sheet name="213" sheetId="51" r:id="rId68"/>
    <sheet name="601" sheetId="52" r:id="rId69"/>
    <sheet name="214" sheetId="53" r:id="rId70"/>
    <sheet name="215" sheetId="54" r:id="rId71"/>
    <sheet name="216" sheetId="70" r:id="rId72"/>
    <sheet name="602" sheetId="56" r:id="rId73"/>
    <sheet name="603" sheetId="57" r:id="rId74"/>
    <sheet name="604" sheetId="58" r:id="rId75"/>
    <sheet name="619" sheetId="59" r:id="rId76"/>
    <sheet name="119" sheetId="60" r:id="rId77"/>
    <sheet name="623" sheetId="63" r:id="rId78"/>
    <sheet name="624" sheetId="64" r:id="rId79"/>
    <sheet name="625" sheetId="71" r:id="rId80"/>
    <sheet name="626" sheetId="91" r:id="rId81"/>
    <sheet name="627" sheetId="92" r:id="rId82"/>
    <sheet name="628" sheetId="93" r:id="rId83"/>
    <sheet name="629" sheetId="94" r:id="rId84"/>
    <sheet name="631" sheetId="100" r:id="rId85"/>
    <sheet name="623-ereport" sheetId="76" state="hidden" r:id="rId86"/>
    <sheet name="624-ereport" sheetId="77" state="hidden" r:id="rId87"/>
    <sheet name="625-ereport" sheetId="78" state="hidden" r:id="rId88"/>
  </sheets>
  <definedNames>
    <definedName name="____MNP0205" localSheetId="87">#REF!</definedName>
    <definedName name="___cad1" localSheetId="87">#REF!</definedName>
    <definedName name="___cad2" localSheetId="87">#REF!</definedName>
    <definedName name="___cad3" localSheetId="87">#REF!</definedName>
    <definedName name="___cad4" localSheetId="87">#REF!</definedName>
    <definedName name="___MNP0205" localSheetId="87">#REF!</definedName>
    <definedName name="___xlnm.Print_Area_1" localSheetId="87">#REF!</definedName>
    <definedName name="__cad1" localSheetId="87">#REF!</definedName>
    <definedName name="__cad2" localSheetId="87">#REF!</definedName>
    <definedName name="__cad3" localSheetId="87">#REF!</definedName>
    <definedName name="__cad4" localSheetId="87">#REF!</definedName>
    <definedName name="__CAD5" localSheetId="87">#REF!</definedName>
    <definedName name="__dat1" localSheetId="87">#REF!</definedName>
    <definedName name="__MNP0205" localSheetId="87">#REF!</definedName>
    <definedName name="__xlnm.Print_Area_1" localSheetId="87">#REF!</definedName>
    <definedName name="_cad1" localSheetId="87">#REF!</definedName>
    <definedName name="_cad2" localSheetId="87">#REF!</definedName>
    <definedName name="_cad3" localSheetId="87">#REF!</definedName>
    <definedName name="_cad4" localSheetId="87">#REF!</definedName>
    <definedName name="_CAD5" localSheetId="87">#REF!</definedName>
    <definedName name="_dat1" localSheetId="87">#REF!</definedName>
    <definedName name="_Fill" localSheetId="8" hidden="1">#REF!</definedName>
    <definedName name="_Fill" localSheetId="10" hidden="1">#REF!</definedName>
    <definedName name="_Fill" localSheetId="71" hidden="1">#REF!</definedName>
    <definedName name="_Fill" localSheetId="64" hidden="1">#REF!</definedName>
    <definedName name="_Fill" localSheetId="12" hidden="1">#REF!</definedName>
    <definedName name="_Fill" localSheetId="14" hidden="1">#REF!</definedName>
    <definedName name="_Fill" localSheetId="77" hidden="1">#REF!</definedName>
    <definedName name="_Fill" localSheetId="79" hidden="1">#REF!</definedName>
    <definedName name="_Fill" localSheetId="87" hidden="1">#REF!</definedName>
    <definedName name="_Fill" localSheetId="1" hidden="1">#REF!</definedName>
    <definedName name="_Fill" localSheetId="0" hidden="1">#REF!</definedName>
    <definedName name="_Fill" localSheetId="25" hidden="1">#REF!</definedName>
    <definedName name="_Fill" hidden="1">#REF!</definedName>
    <definedName name="_xlnm._FilterDatabase" localSheetId="2" hidden="1">Referensi!$A$1:$E$1214</definedName>
    <definedName name="_Key1" localSheetId="8" hidden="1">#REF!</definedName>
    <definedName name="_Key1" localSheetId="10" hidden="1">#REF!</definedName>
    <definedName name="_Key1" localSheetId="71" hidden="1">#REF!</definedName>
    <definedName name="_Key1" localSheetId="64" hidden="1">#REF!</definedName>
    <definedName name="_Key1" localSheetId="12" hidden="1">#REF!</definedName>
    <definedName name="_Key1" localSheetId="14" hidden="1">#REF!</definedName>
    <definedName name="_Key1" localSheetId="77" hidden="1">#REF!</definedName>
    <definedName name="_Key1" localSheetId="79" hidden="1">#REF!</definedName>
    <definedName name="_Key1" localSheetId="87" hidden="1">#REF!</definedName>
    <definedName name="_Key1" localSheetId="1" hidden="1">#REF!</definedName>
    <definedName name="_Key1" localSheetId="0" hidden="1">#REF!</definedName>
    <definedName name="_Key1" hidden="1">#REF!</definedName>
    <definedName name="_Key2" localSheetId="71" hidden="1">#REF!</definedName>
    <definedName name="_Key2" localSheetId="64" hidden="1">#REF!</definedName>
    <definedName name="_Key2" localSheetId="77" hidden="1">#REF!</definedName>
    <definedName name="_Key2" localSheetId="79" hidden="1">#REF!</definedName>
    <definedName name="_Key2" localSheetId="87" hidden="1">#REF!</definedName>
    <definedName name="_Key2" localSheetId="1" hidden="1">#REF!</definedName>
    <definedName name="_Key2" localSheetId="0" hidden="1">#REF!</definedName>
    <definedName name="_Key2" hidden="1">#REF!</definedName>
    <definedName name="_MNP0205" localSheetId="87">#REF!</definedName>
    <definedName name="_Order1" hidden="1">0</definedName>
    <definedName name="_Order2" hidden="1">0</definedName>
    <definedName name="_Sort" localSheetId="8" hidden="1">#REF!</definedName>
    <definedName name="_Sort" localSheetId="10" hidden="1">#REF!</definedName>
    <definedName name="_Sort" localSheetId="71" hidden="1">#REF!</definedName>
    <definedName name="_Sort" localSheetId="64" hidden="1">#REF!</definedName>
    <definedName name="_Sort" localSheetId="12" hidden="1">#REF!</definedName>
    <definedName name="_Sort" localSheetId="14" hidden="1">#REF!</definedName>
    <definedName name="_Sort" localSheetId="77" hidden="1">#REF!</definedName>
    <definedName name="_Sort" localSheetId="79" hidden="1">#REF!</definedName>
    <definedName name="_Sort" localSheetId="87" hidden="1">#REF!</definedName>
    <definedName name="_Sort" localSheetId="1" hidden="1">#REF!</definedName>
    <definedName name="_Sort" localSheetId="0" hidden="1">#REF!</definedName>
    <definedName name="_Sort" hidden="1">#REF!</definedName>
    <definedName name="a" localSheetId="71" hidden="1">#REF!</definedName>
    <definedName name="a" localSheetId="64" hidden="1">#REF!</definedName>
    <definedName name="a" localSheetId="79" hidden="1">#REF!</definedName>
    <definedName name="a" localSheetId="87" hidden="1">#REF!</definedName>
    <definedName name="a" localSheetId="1" hidden="1">#REF!</definedName>
    <definedName name="a" localSheetId="0" hidden="1">#REF!</definedName>
    <definedName name="a" hidden="1">#REF!</definedName>
    <definedName name="aa" localSheetId="87">#REF!</definedName>
    <definedName name="asas" localSheetId="8" hidden="1">#REF!</definedName>
    <definedName name="asas" localSheetId="10" hidden="1">#REF!</definedName>
    <definedName name="asas" localSheetId="71" hidden="1">#REF!</definedName>
    <definedName name="asas" localSheetId="64" hidden="1">#REF!</definedName>
    <definedName name="asas" localSheetId="12" hidden="1">#REF!</definedName>
    <definedName name="asas" localSheetId="14" hidden="1">#REF!</definedName>
    <definedName name="asas" localSheetId="79" hidden="1">#REF!</definedName>
    <definedName name="asas" localSheetId="87" hidden="1">#REF!</definedName>
    <definedName name="asas" localSheetId="1" hidden="1">#REF!</definedName>
    <definedName name="asas" localSheetId="0" hidden="1">#REF!</definedName>
    <definedName name="asas" hidden="1">#REF!</definedName>
    <definedName name="asof" localSheetId="87">#REF!</definedName>
    <definedName name="Bases" localSheetId="87">#REF!</definedName>
    <definedName name="BestFit" localSheetId="87">#REF!</definedName>
    <definedName name="BLN" localSheetId="87">#REF!</definedName>
    <definedName name="bln_ini" localSheetId="87">#REF!</definedName>
    <definedName name="break" localSheetId="71" hidden="1">#REF!</definedName>
    <definedName name="break" localSheetId="64" hidden="1">#REF!</definedName>
    <definedName name="break" localSheetId="77" hidden="1">#REF!</definedName>
    <definedName name="break" localSheetId="79" hidden="1">#REF!</definedName>
    <definedName name="break" localSheetId="87" hidden="1">#REF!</definedName>
    <definedName name="break" localSheetId="1" hidden="1">#REF!</definedName>
    <definedName name="break" localSheetId="0" hidden="1">#REF!</definedName>
    <definedName name="break" hidden="1">#REF!</definedName>
    <definedName name="CA_ID" localSheetId="87">#REF!</definedName>
    <definedName name="CEK" localSheetId="87">#REF!</definedName>
    <definedName name="ChangeVS" localSheetId="87">#REF!</definedName>
    <definedName name="cpfemrp" localSheetId="87">#REF!</definedName>
    <definedName name="cpfemud" localSheetId="87">#REF!</definedName>
    <definedName name="cpmalerp" localSheetId="87">#REF!</definedName>
    <definedName name="cpmaleud" localSheetId="87">#REF!</definedName>
    <definedName name="_xlnm.Database" localSheetId="87">#REF!</definedName>
    <definedName name="devy" localSheetId="87">#REF!</definedName>
    <definedName name="dki" localSheetId="87">#REF!</definedName>
    <definedName name="ex" localSheetId="87">#REF!</definedName>
    <definedName name="ex_local" localSheetId="87">#REF!</definedName>
    <definedName name="ex_manu" localSheetId="87">#REF!</definedName>
    <definedName name="Exceptions" localSheetId="87">#REF!</definedName>
    <definedName name="ffaf" localSheetId="87">#REF!</definedName>
    <definedName name="Fund1101" localSheetId="87">#REF!</definedName>
    <definedName name="gfd" localSheetId="8" hidden="1">#REF!</definedName>
    <definedName name="gfd" localSheetId="10" hidden="1">#REF!</definedName>
    <definedName name="gfd" localSheetId="71" hidden="1">#REF!</definedName>
    <definedName name="gfd" localSheetId="64" hidden="1">#REF!</definedName>
    <definedName name="gfd" localSheetId="12" hidden="1">#REF!</definedName>
    <definedName name="gfd" localSheetId="14" hidden="1">#REF!</definedName>
    <definedName name="gfd" localSheetId="77" hidden="1">#REF!</definedName>
    <definedName name="gfd" localSheetId="79" hidden="1">#REF!</definedName>
    <definedName name="gfd" localSheetId="87" hidden="1">#REF!</definedName>
    <definedName name="gfd" localSheetId="1" hidden="1">#REF!</definedName>
    <definedName name="gfd" localSheetId="0" hidden="1">#REF!</definedName>
    <definedName name="gfd" hidden="1">#REF!</definedName>
    <definedName name="JenisPerusahaan" localSheetId="87">#REF!</definedName>
    <definedName name="KomHealth_ReasMegaSmartCare" localSheetId="87">#REF!</definedName>
    <definedName name="KomLife_ReasMegaSmartCare" localSheetId="87">#REF!</definedName>
    <definedName name="KomPA_ReasMegaSmartCare" localSheetId="87">#REF!</definedName>
    <definedName name="KomTotal_ReasMegaSmartCare" localSheetId="87">#REF!</definedName>
    <definedName name="KR" localSheetId="87">#REF!</definedName>
    <definedName name="Kurs_USD1998" localSheetId="87">#REF!</definedName>
    <definedName name="Link" localSheetId="87">#REF!</definedName>
    <definedName name="lsplfemrp" localSheetId="87">#REF!</definedName>
    <definedName name="lsplfemud" localSheetId="87">#REF!</definedName>
    <definedName name="lsplmalerp" localSheetId="87">#REF!</definedName>
    <definedName name="lsplmaleud" localSheetId="87">#REF!</definedName>
    <definedName name="lspufemrp" localSheetId="87">#REF!</definedName>
    <definedName name="lspufemud" localSheetId="87">#REF!</definedName>
    <definedName name="lspumalerp" localSheetId="87">#REF!</definedName>
    <definedName name="lspumaleud" localSheetId="87">#REF!</definedName>
    <definedName name="maria" localSheetId="87">#REF!</definedName>
    <definedName name="maturity" localSheetId="8" hidden="1">#REF!</definedName>
    <definedName name="maturity" localSheetId="10" hidden="1">#REF!</definedName>
    <definedName name="maturity" localSheetId="71" hidden="1">#REF!</definedName>
    <definedName name="maturity" localSheetId="64" hidden="1">#REF!</definedName>
    <definedName name="maturity" localSheetId="12" hidden="1">#REF!</definedName>
    <definedName name="maturity" localSheetId="14" hidden="1">#REF!</definedName>
    <definedName name="maturity" localSheetId="77" hidden="1">#REF!</definedName>
    <definedName name="maturity" localSheetId="79" hidden="1">#REF!</definedName>
    <definedName name="maturity" localSheetId="87" hidden="1">#REF!</definedName>
    <definedName name="maturity" localSheetId="1" hidden="1">#REF!</definedName>
    <definedName name="maturity" localSheetId="0" hidden="1">#REF!</definedName>
    <definedName name="maturity" hidden="1">#REF!</definedName>
    <definedName name="MegaSmartCareFile" localSheetId="87">#REF!</definedName>
    <definedName name="merit" localSheetId="87">#REF!</definedName>
    <definedName name="MONTH" localSheetId="87">#REF!</definedName>
    <definedName name="NamaPerusahaan" localSheetId="87">#REF!</definedName>
    <definedName name="NB_SD_122010" localSheetId="87">#REF!</definedName>
    <definedName name="nMegaSmartCare" localSheetId="87">#REF!</definedName>
    <definedName name="nov" localSheetId="87">#REF!</definedName>
    <definedName name="ok" localSheetId="71" hidden="1">#REF!</definedName>
    <definedName name="ok" localSheetId="64" hidden="1">#REF!</definedName>
    <definedName name="ok" localSheetId="79" hidden="1">#REF!</definedName>
    <definedName name="ok" localSheetId="87" hidden="1">#REF!</definedName>
    <definedName name="ok" localSheetId="1" hidden="1">#REF!</definedName>
    <definedName name="ok" localSheetId="0" hidden="1">#REF!</definedName>
    <definedName name="ok" hidden="1">#REF!</definedName>
    <definedName name="ORMegaSmartCare" localSheetId="87">#REF!</definedName>
    <definedName name="PHK" localSheetId="87">#REF!</definedName>
    <definedName name="plan" localSheetId="87">#REF!</definedName>
    <definedName name="PMegaSmartCare" localSheetId="87">#REF!</definedName>
    <definedName name="premi" localSheetId="87">#REF!</definedName>
    <definedName name="Premi_ND" localSheetId="87">#REF!</definedName>
    <definedName name="PremiHealth_ReasMegaSmartCare" localSheetId="87">#REF!</definedName>
    <definedName name="PremiLife_ReasMegaSmartCare" localSheetId="87">#REF!</definedName>
    <definedName name="PremiTotal_ReasMegaSmartCare" localSheetId="87">#REF!</definedName>
    <definedName name="_xlnm.Print_Area" localSheetId="87">#REF!</definedName>
    <definedName name="Print_Area_MI" localSheetId="87">#REF!</definedName>
    <definedName name="Print_Titles_MI" localSheetId="87">#REF!</definedName>
    <definedName name="Prm" localSheetId="87">#REF!</definedName>
    <definedName name="PRMegaSmartCare" localSheetId="87">#REF!</definedName>
    <definedName name="PYBMP" localSheetId="87">#REF!</definedName>
    <definedName name="qwerty" localSheetId="8" hidden="1">#REF!</definedName>
    <definedName name="qwerty" localSheetId="10" hidden="1">#REF!</definedName>
    <definedName name="qwerty" localSheetId="12" hidden="1">#REF!</definedName>
    <definedName name="qwerty" localSheetId="14" hidden="1">#REF!</definedName>
    <definedName name="qwerty" localSheetId="1" hidden="1">#REF!</definedName>
    <definedName name="qwerty" localSheetId="0" hidden="1">#REF!</definedName>
    <definedName name="qwerty" hidden="1">#REF!</definedName>
    <definedName name="RBC_Reserve" localSheetId="87">#REF!</definedName>
    <definedName name="reas" localSheetId="87">#REF!</definedName>
    <definedName name="ReasUS" localSheetId="87">#REF!</definedName>
    <definedName name="Res" localSheetId="87">#REF!</definedName>
    <definedName name="Reserve___After_1099" localSheetId="87">#REF!</definedName>
    <definedName name="rider_index" localSheetId="87">#REF!</definedName>
    <definedName name="Risk_ReasMegaSmartCare" localSheetId="87">#REF!</definedName>
    <definedName name="RunDate" localSheetId="87">#REF!</definedName>
    <definedName name="sartika" localSheetId="87">#REF!</definedName>
    <definedName name="SIMegaSmartCare" localSheetId="87">#REF!</definedName>
    <definedName name="Sort" localSheetId="87">#REF!</definedName>
    <definedName name="sources" localSheetId="87">#REF!</definedName>
    <definedName name="ssfemrp" localSheetId="87">#REF!</definedName>
    <definedName name="ssfemud" localSheetId="87">#REF!</definedName>
    <definedName name="ssmalerp" localSheetId="87">#REF!</definedName>
    <definedName name="ssmaleud" localSheetId="87">#REF!</definedName>
    <definedName name="status" localSheetId="87">#REF!</definedName>
    <definedName name="Sub_A1" localSheetId="87">#REF!</definedName>
    <definedName name="T" localSheetId="87">#REF!</definedName>
    <definedName name="table_rate" localSheetId="87">#REF!</definedName>
    <definedName name="tahunan" localSheetId="87">#REF!</definedName>
    <definedName name="tdrp" localSheetId="87">#REF!</definedName>
    <definedName name="tdus" localSheetId="87">#REF!</definedName>
    <definedName name="TGL" localSheetId="87">#REF!</definedName>
    <definedName name="THN" localSheetId="87">#REF!</definedName>
    <definedName name="Title" localSheetId="87">#REF!</definedName>
    <definedName name="tr" localSheetId="87">#REF!</definedName>
    <definedName name="tri" localSheetId="8" hidden="1">#REF!</definedName>
    <definedName name="tri" localSheetId="10" hidden="1">#REF!</definedName>
    <definedName name="tri" localSheetId="71" hidden="1">#REF!</definedName>
    <definedName name="tri" localSheetId="64" hidden="1">#REF!</definedName>
    <definedName name="tri" localSheetId="12" hidden="1">#REF!</definedName>
    <definedName name="tri" localSheetId="14" hidden="1">#REF!</definedName>
    <definedName name="tri" localSheetId="77" hidden="1">#REF!</definedName>
    <definedName name="tri" localSheetId="79" hidden="1">#REF!</definedName>
    <definedName name="tri" localSheetId="87" hidden="1">#REF!</definedName>
    <definedName name="tri" localSheetId="80" hidden="1">#REF!</definedName>
    <definedName name="tri" localSheetId="1" hidden="1">#REF!</definedName>
    <definedName name="tri" localSheetId="0" hidden="1">#REF!</definedName>
    <definedName name="tri" localSheetId="25" hidden="1">#REF!</definedName>
    <definedName name="tri" hidden="1">#REF!</definedName>
    <definedName name="TRMegaSmartCare" localSheetId="87">#REF!</definedName>
    <definedName name="ttp" localSheetId="8" hidden="1">#REF!</definedName>
    <definedName name="ttp" localSheetId="10" hidden="1">#REF!</definedName>
    <definedName name="ttp" localSheetId="71" hidden="1">#REF!</definedName>
    <definedName name="ttp" localSheetId="64" hidden="1">#REF!</definedName>
    <definedName name="ttp" localSheetId="12" hidden="1">#REF!</definedName>
    <definedName name="ttp" localSheetId="14" hidden="1">#REF!</definedName>
    <definedName name="ttp" localSheetId="77" hidden="1">#REF!</definedName>
    <definedName name="ttp" localSheetId="79" hidden="1">#REF!</definedName>
    <definedName name="ttp" localSheetId="87" hidden="1">#REF!</definedName>
    <definedName name="ttp" localSheetId="1" hidden="1">#REF!</definedName>
    <definedName name="ttp" localSheetId="0" hidden="1">#REF!</definedName>
    <definedName name="ttp" hidden="1">#REF!</definedName>
    <definedName name="ttppppp" localSheetId="87">#REF!</definedName>
    <definedName name="tunggal" localSheetId="87">#REF!</definedName>
    <definedName name="UPR_HealthMegaSmartCare" localSheetId="87">#REF!</definedName>
    <definedName name="UPR_LifeMegaSmartCare" localSheetId="87">#REF!</definedName>
    <definedName name="UPR_PAMegaSmartCare" localSheetId="87">#REF!</definedName>
    <definedName name="UPR_TotalMegaSmartCare" localSheetId="87">#REF!</definedName>
    <definedName name="Z_0CA79537_71E4_43F5_968A_A604961A0577_.wvu.Cols" localSheetId="8" hidden="1">#REF!</definedName>
    <definedName name="Z_0CA79537_71E4_43F5_968A_A604961A0577_.wvu.Cols" localSheetId="10" hidden="1">#REF!</definedName>
    <definedName name="Z_0CA79537_71E4_43F5_968A_A604961A0577_.wvu.Cols" localSheetId="71" hidden="1">#REF!</definedName>
    <definedName name="Z_0CA79537_71E4_43F5_968A_A604961A0577_.wvu.Cols" localSheetId="64" hidden="1">#REF!</definedName>
    <definedName name="Z_0CA79537_71E4_43F5_968A_A604961A0577_.wvu.Cols" localSheetId="12" hidden="1">#REF!</definedName>
    <definedName name="Z_0CA79537_71E4_43F5_968A_A604961A0577_.wvu.Cols" localSheetId="14" hidden="1">#REF!</definedName>
    <definedName name="Z_0CA79537_71E4_43F5_968A_A604961A0577_.wvu.Cols" localSheetId="77" hidden="1">#REF!</definedName>
    <definedName name="Z_0CA79537_71E4_43F5_968A_A604961A0577_.wvu.Cols" localSheetId="79" hidden="1">#REF!</definedName>
    <definedName name="Z_0CA79537_71E4_43F5_968A_A604961A0577_.wvu.Cols" localSheetId="87" hidden="1">#REF!</definedName>
    <definedName name="Z_0CA79537_71E4_43F5_968A_A604961A0577_.wvu.Cols" localSheetId="1" hidden="1">#REF!</definedName>
    <definedName name="Z_0CA79537_71E4_43F5_968A_A604961A0577_.wvu.Cols" localSheetId="0" hidden="1">#REF!</definedName>
    <definedName name="Z_0CA79537_71E4_43F5_968A_A604961A0577_.wvu.Cols" hidden="1">#REF!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99" l="1"/>
  <c r="D23" i="99"/>
  <c r="E15" i="99"/>
  <c r="E24" i="99" s="1"/>
  <c r="E28" i="99" s="1"/>
  <c r="E31" i="99" s="1"/>
  <c r="D15" i="99"/>
  <c r="D24" i="99" s="1"/>
  <c r="D28" i="99" s="1"/>
  <c r="D31" i="99" s="1"/>
  <c r="D11" i="49" l="1"/>
  <c r="S15" i="49"/>
  <c r="R15" i="49"/>
  <c r="Q15" i="49"/>
  <c r="P15" i="49"/>
  <c r="O15" i="49"/>
  <c r="N15" i="49"/>
  <c r="M15" i="49"/>
  <c r="L15" i="49"/>
  <c r="K15" i="49"/>
  <c r="J15" i="49"/>
  <c r="I15" i="49"/>
  <c r="H15" i="49"/>
  <c r="G15" i="49"/>
  <c r="F15" i="49"/>
  <c r="E15" i="49"/>
  <c r="D15" i="49"/>
  <c r="C15" i="49"/>
  <c r="B15" i="49"/>
  <c r="AA7" i="49"/>
  <c r="Z7" i="49"/>
  <c r="Y7" i="49"/>
  <c r="X7" i="49"/>
  <c r="W7" i="49"/>
  <c r="V7" i="49"/>
  <c r="U7" i="49"/>
  <c r="T7" i="49"/>
  <c r="S7" i="49"/>
  <c r="AB11" i="49"/>
  <c r="AA11" i="49"/>
  <c r="Z11" i="49"/>
  <c r="Y11" i="49"/>
  <c r="X11" i="49"/>
  <c r="W11" i="49"/>
  <c r="V11" i="49"/>
  <c r="U11" i="49"/>
  <c r="T11" i="49"/>
  <c r="S11" i="49"/>
  <c r="R11" i="49"/>
  <c r="Q11" i="49"/>
  <c r="P11" i="49"/>
  <c r="O11" i="49"/>
  <c r="N11" i="49"/>
  <c r="M11" i="49"/>
  <c r="L11" i="49"/>
  <c r="K11" i="49"/>
  <c r="J11" i="49"/>
  <c r="I11" i="49"/>
  <c r="H11" i="49"/>
  <c r="G11" i="49"/>
  <c r="F11" i="49"/>
  <c r="E11" i="49"/>
  <c r="C11" i="49"/>
  <c r="B11" i="49"/>
  <c r="AA3" i="49"/>
  <c r="Z3" i="49"/>
  <c r="Y3" i="49"/>
  <c r="X3" i="49"/>
  <c r="W3" i="49"/>
  <c r="V3" i="49"/>
  <c r="U3" i="49"/>
  <c r="T3" i="49"/>
  <c r="S3" i="49"/>
  <c r="L3" i="47" l="1"/>
  <c r="S15" i="47"/>
  <c r="R15" i="47"/>
  <c r="Q15" i="47"/>
  <c r="P15" i="47"/>
  <c r="O15" i="47"/>
  <c r="N15" i="47"/>
  <c r="M15" i="47"/>
  <c r="L15" i="47"/>
  <c r="K15" i="47"/>
  <c r="J15" i="47"/>
  <c r="I15" i="47"/>
  <c r="H15" i="47"/>
  <c r="G15" i="47"/>
  <c r="F15" i="47"/>
  <c r="E15" i="47"/>
  <c r="D15" i="47"/>
  <c r="C15" i="47"/>
  <c r="B15" i="47"/>
  <c r="AA7" i="47"/>
  <c r="Z7" i="47"/>
  <c r="Y7" i="47"/>
  <c r="X7" i="47"/>
  <c r="W7" i="47"/>
  <c r="V7" i="47"/>
  <c r="U7" i="47"/>
  <c r="T7" i="47"/>
  <c r="S7" i="47"/>
  <c r="AB11" i="47"/>
  <c r="AA11" i="47"/>
  <c r="Z11" i="47"/>
  <c r="Y11" i="47"/>
  <c r="X11" i="47"/>
  <c r="W11" i="47"/>
  <c r="V11" i="47"/>
  <c r="U11" i="47"/>
  <c r="T11" i="47"/>
  <c r="S11" i="47"/>
  <c r="R11" i="47"/>
  <c r="Q11" i="47"/>
  <c r="P11" i="47"/>
  <c r="O11" i="47"/>
  <c r="N11" i="47"/>
  <c r="M11" i="47"/>
  <c r="L11" i="47"/>
  <c r="K11" i="47"/>
  <c r="J11" i="47"/>
  <c r="I11" i="47"/>
  <c r="H11" i="47"/>
  <c r="G11" i="47"/>
  <c r="F11" i="47"/>
  <c r="E11" i="47"/>
  <c r="D11" i="47"/>
  <c r="C11" i="47"/>
  <c r="B11" i="47"/>
  <c r="AA3" i="47"/>
  <c r="Z3" i="47"/>
  <c r="Y3" i="47"/>
  <c r="X3" i="47"/>
  <c r="W3" i="47"/>
  <c r="V3" i="47"/>
  <c r="U3" i="47"/>
  <c r="T3" i="47"/>
  <c r="S3" i="47"/>
  <c r="J15" i="29"/>
  <c r="I15" i="29"/>
  <c r="H15" i="29"/>
  <c r="G15" i="29"/>
  <c r="F15" i="29"/>
  <c r="E15" i="29"/>
  <c r="D15" i="29"/>
  <c r="C15" i="29"/>
  <c r="B15" i="29"/>
  <c r="J15" i="28"/>
  <c r="H15" i="28"/>
  <c r="G15" i="28"/>
  <c r="B2" i="27"/>
  <c r="J105" i="17"/>
  <c r="J108" i="17" s="1"/>
  <c r="I105" i="17"/>
  <c r="I108" i="17" s="1"/>
  <c r="G105" i="17"/>
  <c r="G108" i="17" s="1"/>
  <c r="F105" i="17"/>
  <c r="F108" i="17" s="1"/>
  <c r="D105" i="17"/>
  <c r="D108" i="17" s="1"/>
  <c r="C105" i="17"/>
  <c r="C108" i="17" s="1"/>
  <c r="V49" i="17"/>
  <c r="V52" i="17" s="1"/>
  <c r="U49" i="17"/>
  <c r="U52" i="17" s="1"/>
  <c r="J92" i="17"/>
  <c r="J107" i="17" s="1"/>
  <c r="J109" i="17" s="1"/>
  <c r="J110" i="17" s="1"/>
  <c r="J111" i="17" s="1"/>
  <c r="I92" i="17"/>
  <c r="I107" i="17" s="1"/>
  <c r="I109" i="17" s="1"/>
  <c r="I110" i="17" s="1"/>
  <c r="I111" i="17" s="1"/>
  <c r="G92" i="17"/>
  <c r="G107" i="17" s="1"/>
  <c r="G109" i="17" s="1"/>
  <c r="G110" i="17" s="1"/>
  <c r="G111" i="17" s="1"/>
  <c r="F92" i="17"/>
  <c r="F107" i="17" s="1"/>
  <c r="F109" i="17" s="1"/>
  <c r="F110" i="17" s="1"/>
  <c r="F111" i="17" s="1"/>
  <c r="D92" i="17"/>
  <c r="D107" i="17" s="1"/>
  <c r="D109" i="17" s="1"/>
  <c r="D110" i="17" s="1"/>
  <c r="D111" i="17" s="1"/>
  <c r="C92" i="17"/>
  <c r="C107" i="17" s="1"/>
  <c r="C109" i="17" s="1"/>
  <c r="C110" i="17" s="1"/>
  <c r="C111" i="17" s="1"/>
  <c r="V36" i="17"/>
  <c r="V51" i="17" s="1"/>
  <c r="V53" i="17" s="1"/>
  <c r="V54" i="17" s="1"/>
  <c r="V55" i="17" s="1"/>
  <c r="U36" i="17"/>
  <c r="U51" i="17" s="1"/>
  <c r="U53" i="17" s="1"/>
  <c r="U54" i="17" s="1"/>
  <c r="U55" i="17" s="1"/>
  <c r="J59" i="17"/>
  <c r="I59" i="17"/>
  <c r="G59" i="17"/>
  <c r="F59" i="17"/>
  <c r="D59" i="17"/>
  <c r="C59" i="17"/>
  <c r="V3" i="17"/>
  <c r="U3" i="17"/>
  <c r="H58" i="17"/>
  <c r="E58" i="17"/>
  <c r="B58" i="17"/>
  <c r="T2" i="17"/>
  <c r="S167" i="17" l="1"/>
  <c r="R167" i="17"/>
  <c r="S161" i="17"/>
  <c r="S164" i="17" s="1"/>
  <c r="R161" i="17"/>
  <c r="R164" i="17" s="1"/>
  <c r="P161" i="17"/>
  <c r="P164" i="17" s="1"/>
  <c r="O161" i="17"/>
  <c r="O164" i="17" s="1"/>
  <c r="M161" i="17"/>
  <c r="M164" i="17" s="1"/>
  <c r="L161" i="17"/>
  <c r="L164" i="17" s="1"/>
  <c r="J161" i="17"/>
  <c r="J164" i="17" s="1"/>
  <c r="I161" i="17"/>
  <c r="I164" i="17" s="1"/>
  <c r="G161" i="17"/>
  <c r="G164" i="17" s="1"/>
  <c r="F161" i="17"/>
  <c r="F164" i="17" s="1"/>
  <c r="D161" i="17"/>
  <c r="D164" i="17" s="1"/>
  <c r="C161" i="17"/>
  <c r="C164" i="17" s="1"/>
  <c r="V105" i="17"/>
  <c r="V108" i="17" s="1"/>
  <c r="U105" i="17"/>
  <c r="U108" i="17" s="1"/>
  <c r="S105" i="17"/>
  <c r="S108" i="17" s="1"/>
  <c r="R105" i="17"/>
  <c r="R108" i="17" s="1"/>
  <c r="P105" i="17"/>
  <c r="P108" i="17" s="1"/>
  <c r="O105" i="17"/>
  <c r="O108" i="17" s="1"/>
  <c r="M105" i="17"/>
  <c r="M108" i="17" s="1"/>
  <c r="L105" i="17"/>
  <c r="L108" i="17" s="1"/>
  <c r="S148" i="17"/>
  <c r="S163" i="17" s="1"/>
  <c r="R148" i="17"/>
  <c r="R163" i="17" s="1"/>
  <c r="P148" i="17"/>
  <c r="P163" i="17" s="1"/>
  <c r="P165" i="17" s="1"/>
  <c r="P166" i="17" s="1"/>
  <c r="P167" i="17" s="1"/>
  <c r="O148" i="17"/>
  <c r="O163" i="17" s="1"/>
  <c r="O165" i="17" s="1"/>
  <c r="O166" i="17" s="1"/>
  <c r="O167" i="17" s="1"/>
  <c r="M148" i="17"/>
  <c r="M163" i="17" s="1"/>
  <c r="L148" i="17"/>
  <c r="L163" i="17" s="1"/>
  <c r="J148" i="17"/>
  <c r="J163" i="17" s="1"/>
  <c r="J165" i="17" s="1"/>
  <c r="J166" i="17" s="1"/>
  <c r="J167" i="17" s="1"/>
  <c r="I148" i="17"/>
  <c r="I163" i="17" s="1"/>
  <c r="I165" i="17" s="1"/>
  <c r="I166" i="17" s="1"/>
  <c r="I167" i="17" s="1"/>
  <c r="G148" i="17"/>
  <c r="G163" i="17" s="1"/>
  <c r="F148" i="17"/>
  <c r="F163" i="17" s="1"/>
  <c r="D148" i="17"/>
  <c r="D163" i="17" s="1"/>
  <c r="D165" i="17" s="1"/>
  <c r="D166" i="17" s="1"/>
  <c r="D167" i="17" s="1"/>
  <c r="C148" i="17"/>
  <c r="C163" i="17" s="1"/>
  <c r="C165" i="17" s="1"/>
  <c r="C166" i="17" s="1"/>
  <c r="C167" i="17" s="1"/>
  <c r="V92" i="17"/>
  <c r="V107" i="17" s="1"/>
  <c r="U92" i="17"/>
  <c r="U107" i="17" s="1"/>
  <c r="S92" i="17"/>
  <c r="S107" i="17" s="1"/>
  <c r="S109" i="17" s="1"/>
  <c r="S110" i="17" s="1"/>
  <c r="S111" i="17" s="1"/>
  <c r="R92" i="17"/>
  <c r="R107" i="17" s="1"/>
  <c r="R109" i="17" s="1"/>
  <c r="R110" i="17" s="1"/>
  <c r="R111" i="17" s="1"/>
  <c r="P92" i="17"/>
  <c r="P107" i="17" s="1"/>
  <c r="O92" i="17"/>
  <c r="O107" i="17" s="1"/>
  <c r="M92" i="17"/>
  <c r="M107" i="17" s="1"/>
  <c r="M109" i="17" s="1"/>
  <c r="M110" i="17" s="1"/>
  <c r="M111" i="17" s="1"/>
  <c r="L92" i="17"/>
  <c r="L107" i="17" s="1"/>
  <c r="L109" i="17" s="1"/>
  <c r="L110" i="17" s="1"/>
  <c r="L111" i="17" s="1"/>
  <c r="S115" i="17"/>
  <c r="R115" i="17"/>
  <c r="P115" i="17"/>
  <c r="O115" i="17"/>
  <c r="M115" i="17"/>
  <c r="L115" i="17"/>
  <c r="J115" i="17"/>
  <c r="I115" i="17"/>
  <c r="G115" i="17"/>
  <c r="F115" i="17"/>
  <c r="D115" i="17"/>
  <c r="C115" i="17"/>
  <c r="V59" i="17"/>
  <c r="U59" i="17"/>
  <c r="S59" i="17"/>
  <c r="R59" i="17"/>
  <c r="P59" i="17"/>
  <c r="O59" i="17"/>
  <c r="M59" i="17"/>
  <c r="L59" i="17"/>
  <c r="Q114" i="17"/>
  <c r="N114" i="17"/>
  <c r="K114" i="17"/>
  <c r="H114" i="17"/>
  <c r="E114" i="17"/>
  <c r="B114" i="17"/>
  <c r="T58" i="17"/>
  <c r="Q58" i="17"/>
  <c r="N58" i="17"/>
  <c r="K58" i="17"/>
  <c r="H19" i="58"/>
  <c r="H19" i="19"/>
  <c r="H19" i="7"/>
  <c r="B8" i="34"/>
  <c r="B8" i="20"/>
  <c r="B8" i="13"/>
  <c r="B8" i="10"/>
  <c r="P109" i="17" l="1"/>
  <c r="P110" i="17" s="1"/>
  <c r="P111" i="17" s="1"/>
  <c r="G165" i="17"/>
  <c r="G166" i="17" s="1"/>
  <c r="G167" i="17" s="1"/>
  <c r="V109" i="17"/>
  <c r="V110" i="17" s="1"/>
  <c r="V111" i="17" s="1"/>
  <c r="S165" i="17"/>
  <c r="M165" i="17"/>
  <c r="M166" i="17" s="1"/>
  <c r="M167" i="17" s="1"/>
  <c r="O109" i="17"/>
  <c r="O110" i="17" s="1"/>
  <c r="O111" i="17" s="1"/>
  <c r="U109" i="17"/>
  <c r="U110" i="17" s="1"/>
  <c r="U111" i="17" s="1"/>
  <c r="F165" i="17"/>
  <c r="F166" i="17" s="1"/>
  <c r="F167" i="17" s="1"/>
  <c r="L165" i="17"/>
  <c r="L166" i="17" s="1"/>
  <c r="L167" i="17" s="1"/>
  <c r="R165" i="17"/>
  <c r="M24" i="70" l="1"/>
  <c r="L24" i="70"/>
  <c r="K24" i="70"/>
  <c r="J24" i="70"/>
  <c r="I24" i="70"/>
  <c r="H24" i="70"/>
  <c r="G24" i="70"/>
  <c r="F24" i="70"/>
  <c r="E24" i="70"/>
  <c r="M20" i="70"/>
  <c r="L20" i="70"/>
  <c r="K20" i="70"/>
  <c r="J20" i="70"/>
  <c r="I20" i="70"/>
  <c r="H20" i="70"/>
  <c r="G20" i="70"/>
  <c r="F20" i="70"/>
  <c r="E20" i="70"/>
  <c r="Z13" i="70"/>
  <c r="K13" i="70"/>
  <c r="H13" i="70"/>
  <c r="E13" i="70"/>
  <c r="C10" i="70"/>
  <c r="AC73" i="64" l="1"/>
  <c r="W73" i="64"/>
  <c r="AC72" i="64"/>
  <c r="W72" i="64"/>
  <c r="E72" i="64"/>
  <c r="AC71" i="64"/>
  <c r="W71" i="64"/>
  <c r="E71" i="64"/>
  <c r="AC70" i="64"/>
  <c r="W70" i="64"/>
  <c r="E70" i="64"/>
  <c r="AC69" i="64"/>
  <c r="W69" i="64"/>
  <c r="E69" i="64"/>
  <c r="E68" i="64"/>
  <c r="H24" i="60" l="1"/>
  <c r="H20" i="60"/>
  <c r="H16" i="60"/>
  <c r="H12" i="60"/>
  <c r="H8" i="60"/>
  <c r="H4" i="60"/>
  <c r="D20" i="59"/>
  <c r="C20" i="59"/>
  <c r="B20" i="59"/>
  <c r="J167" i="58"/>
  <c r="I167" i="58"/>
  <c r="I168" i="58" s="1"/>
  <c r="H167" i="58"/>
  <c r="G167" i="58"/>
  <c r="F167" i="58"/>
  <c r="E167" i="58"/>
  <c r="D167" i="58"/>
  <c r="K166" i="58"/>
  <c r="K165" i="58"/>
  <c r="K164" i="58"/>
  <c r="K163" i="58"/>
  <c r="K167" i="58" s="1"/>
  <c r="J162" i="58"/>
  <c r="J168" i="58" s="1"/>
  <c r="I162" i="58"/>
  <c r="H162" i="58"/>
  <c r="G162" i="58"/>
  <c r="G168" i="58" s="1"/>
  <c r="F162" i="58"/>
  <c r="E162" i="58"/>
  <c r="D162" i="58"/>
  <c r="K161" i="58"/>
  <c r="K160" i="58"/>
  <c r="K159" i="58"/>
  <c r="K158" i="58"/>
  <c r="J156" i="58"/>
  <c r="I156" i="58"/>
  <c r="I157" i="58" s="1"/>
  <c r="H156" i="58"/>
  <c r="G156" i="58"/>
  <c r="G157" i="58" s="1"/>
  <c r="F156" i="58"/>
  <c r="E156" i="58"/>
  <c r="D156" i="58"/>
  <c r="K155" i="58"/>
  <c r="K154" i="58"/>
  <c r="K153" i="58"/>
  <c r="K152" i="58"/>
  <c r="J151" i="58"/>
  <c r="J157" i="58" s="1"/>
  <c r="I151" i="58"/>
  <c r="H151" i="58"/>
  <c r="G151" i="58"/>
  <c r="F151" i="58"/>
  <c r="F157" i="58" s="1"/>
  <c r="E151" i="58"/>
  <c r="D151" i="58"/>
  <c r="K150" i="58"/>
  <c r="K149" i="58"/>
  <c r="K148" i="58"/>
  <c r="K147" i="58"/>
  <c r="J145" i="58"/>
  <c r="I145" i="58"/>
  <c r="H145" i="58"/>
  <c r="G145" i="58"/>
  <c r="G146" i="58" s="1"/>
  <c r="F145" i="58"/>
  <c r="E145" i="58"/>
  <c r="D145" i="58"/>
  <c r="K144" i="58"/>
  <c r="K143" i="58"/>
  <c r="K142" i="58"/>
  <c r="K141" i="58"/>
  <c r="J140" i="58"/>
  <c r="I140" i="58"/>
  <c r="H140" i="58"/>
  <c r="H146" i="58" s="1"/>
  <c r="G140" i="58"/>
  <c r="F140" i="58"/>
  <c r="F146" i="58" s="1"/>
  <c r="E140" i="58"/>
  <c r="E146" i="58" s="1"/>
  <c r="D140" i="58"/>
  <c r="D146" i="58" s="1"/>
  <c r="K139" i="58"/>
  <c r="K138" i="58"/>
  <c r="K137" i="58"/>
  <c r="K136" i="58"/>
  <c r="J134" i="58"/>
  <c r="I134" i="58"/>
  <c r="I135" i="58" s="1"/>
  <c r="H134" i="58"/>
  <c r="G134" i="58"/>
  <c r="F134" i="58"/>
  <c r="E134" i="58"/>
  <c r="D134" i="58"/>
  <c r="K133" i="58"/>
  <c r="K132" i="58"/>
  <c r="K131" i="58"/>
  <c r="K130" i="58"/>
  <c r="J129" i="58"/>
  <c r="I129" i="58"/>
  <c r="H129" i="58"/>
  <c r="H135" i="58" s="1"/>
  <c r="G129" i="58"/>
  <c r="G135" i="58" s="1"/>
  <c r="F129" i="58"/>
  <c r="E129" i="58"/>
  <c r="D129" i="58"/>
  <c r="D135" i="58" s="1"/>
  <c r="K128" i="58"/>
  <c r="K127" i="58"/>
  <c r="K126" i="58"/>
  <c r="K125" i="58"/>
  <c r="J123" i="58"/>
  <c r="I123" i="58"/>
  <c r="H123" i="58"/>
  <c r="G123" i="58"/>
  <c r="F123" i="58"/>
  <c r="E123" i="58"/>
  <c r="D123" i="58"/>
  <c r="K122" i="58"/>
  <c r="K121" i="58"/>
  <c r="K120" i="58"/>
  <c r="K119" i="58"/>
  <c r="J118" i="58"/>
  <c r="J124" i="58" s="1"/>
  <c r="I118" i="58"/>
  <c r="H118" i="58"/>
  <c r="G118" i="58"/>
  <c r="F118" i="58"/>
  <c r="E118" i="58"/>
  <c r="E124" i="58" s="1"/>
  <c r="D118" i="58"/>
  <c r="K117" i="58"/>
  <c r="K116" i="58"/>
  <c r="K115" i="58"/>
  <c r="K114" i="58"/>
  <c r="J112" i="58"/>
  <c r="I112" i="58"/>
  <c r="I113" i="58" s="1"/>
  <c r="H112" i="58"/>
  <c r="G112" i="58"/>
  <c r="F112" i="58"/>
  <c r="F113" i="58" s="1"/>
  <c r="E112" i="58"/>
  <c r="D112" i="58"/>
  <c r="K111" i="58"/>
  <c r="K110" i="58"/>
  <c r="K109" i="58"/>
  <c r="K108" i="58"/>
  <c r="J107" i="58"/>
  <c r="I107" i="58"/>
  <c r="H107" i="58"/>
  <c r="H113" i="58" s="1"/>
  <c r="G107" i="58"/>
  <c r="G113" i="58" s="1"/>
  <c r="F107" i="58"/>
  <c r="E107" i="58"/>
  <c r="D107" i="58"/>
  <c r="D113" i="58" s="1"/>
  <c r="K106" i="58"/>
  <c r="K105" i="58"/>
  <c r="K104" i="58"/>
  <c r="K103" i="58"/>
  <c r="J101" i="58"/>
  <c r="I101" i="58"/>
  <c r="H101" i="58"/>
  <c r="G101" i="58"/>
  <c r="F101" i="58"/>
  <c r="E101" i="58"/>
  <c r="D101" i="58"/>
  <c r="K100" i="58"/>
  <c r="K99" i="58"/>
  <c r="K98" i="58"/>
  <c r="K97" i="58"/>
  <c r="J96" i="58"/>
  <c r="J102" i="58" s="1"/>
  <c r="I96" i="58"/>
  <c r="H96" i="58"/>
  <c r="G96" i="58"/>
  <c r="F96" i="58"/>
  <c r="E96" i="58"/>
  <c r="E102" i="58" s="1"/>
  <c r="D96" i="58"/>
  <c r="K95" i="58"/>
  <c r="K94" i="58"/>
  <c r="K93" i="58"/>
  <c r="K92" i="58"/>
  <c r="J90" i="58"/>
  <c r="I90" i="58"/>
  <c r="I91" i="58" s="1"/>
  <c r="H90" i="58"/>
  <c r="G90" i="58"/>
  <c r="F90" i="58"/>
  <c r="F91" i="58" s="1"/>
  <c r="E90" i="58"/>
  <c r="D90" i="58"/>
  <c r="K89" i="58"/>
  <c r="K88" i="58"/>
  <c r="K87" i="58"/>
  <c r="K86" i="58"/>
  <c r="J85" i="58"/>
  <c r="I85" i="58"/>
  <c r="H85" i="58"/>
  <c r="H91" i="58" s="1"/>
  <c r="G85" i="58"/>
  <c r="G91" i="58" s="1"/>
  <c r="F85" i="58"/>
  <c r="E85" i="58"/>
  <c r="D85" i="58"/>
  <c r="D91" i="58" s="1"/>
  <c r="K84" i="58"/>
  <c r="K83" i="58"/>
  <c r="K82" i="58"/>
  <c r="K81" i="58"/>
  <c r="J79" i="58"/>
  <c r="I79" i="58"/>
  <c r="H79" i="58"/>
  <c r="G79" i="58"/>
  <c r="F79" i="58"/>
  <c r="E79" i="58"/>
  <c r="D79" i="58"/>
  <c r="K78" i="58"/>
  <c r="K77" i="58"/>
  <c r="K76" i="58"/>
  <c r="K75" i="58"/>
  <c r="J74" i="58"/>
  <c r="J80" i="58" s="1"/>
  <c r="I74" i="58"/>
  <c r="H74" i="58"/>
  <c r="G74" i="58"/>
  <c r="F74" i="58"/>
  <c r="E74" i="58"/>
  <c r="E80" i="58" s="1"/>
  <c r="D74" i="58"/>
  <c r="K73" i="58"/>
  <c r="K72" i="58"/>
  <c r="K71" i="58"/>
  <c r="K70" i="58"/>
  <c r="J68" i="58"/>
  <c r="I68" i="58"/>
  <c r="H68" i="58"/>
  <c r="G68" i="58"/>
  <c r="F68" i="58"/>
  <c r="E68" i="58"/>
  <c r="D68" i="58"/>
  <c r="K67" i="58"/>
  <c r="K66" i="58"/>
  <c r="K65" i="58"/>
  <c r="K64" i="58"/>
  <c r="J63" i="58"/>
  <c r="I63" i="58"/>
  <c r="H63" i="58"/>
  <c r="H69" i="58" s="1"/>
  <c r="G63" i="58"/>
  <c r="F63" i="58"/>
  <c r="F69" i="58" s="1"/>
  <c r="E63" i="58"/>
  <c r="E69" i="58" s="1"/>
  <c r="D63" i="58"/>
  <c r="D69" i="58" s="1"/>
  <c r="K62" i="58"/>
  <c r="K61" i="58"/>
  <c r="K60" i="58"/>
  <c r="K59" i="58"/>
  <c r="J57" i="58"/>
  <c r="I57" i="58"/>
  <c r="I58" i="58" s="1"/>
  <c r="H57" i="58"/>
  <c r="G57" i="58"/>
  <c r="F57" i="58"/>
  <c r="E57" i="58"/>
  <c r="D57" i="58"/>
  <c r="K56" i="58"/>
  <c r="K55" i="58"/>
  <c r="K54" i="58"/>
  <c r="K53" i="58"/>
  <c r="J52" i="58"/>
  <c r="I52" i="58"/>
  <c r="H52" i="58"/>
  <c r="H58" i="58" s="1"/>
  <c r="G52" i="58"/>
  <c r="G58" i="58" s="1"/>
  <c r="F52" i="58"/>
  <c r="F58" i="58" s="1"/>
  <c r="E52" i="58"/>
  <c r="D52" i="58"/>
  <c r="D58" i="58" s="1"/>
  <c r="K51" i="58"/>
  <c r="K50" i="58"/>
  <c r="K49" i="58"/>
  <c r="K48" i="58"/>
  <c r="J46" i="58"/>
  <c r="I46" i="58"/>
  <c r="I47" i="58" s="1"/>
  <c r="H46" i="58"/>
  <c r="G46" i="58"/>
  <c r="F46" i="58"/>
  <c r="E46" i="58"/>
  <c r="D46" i="58"/>
  <c r="K45" i="58"/>
  <c r="K44" i="58"/>
  <c r="K43" i="58"/>
  <c r="K42" i="58"/>
  <c r="J41" i="58"/>
  <c r="J47" i="58" s="1"/>
  <c r="I41" i="58"/>
  <c r="H41" i="58"/>
  <c r="H47" i="58" s="1"/>
  <c r="G41" i="58"/>
  <c r="G47" i="58" s="1"/>
  <c r="F41" i="58"/>
  <c r="F47" i="58" s="1"/>
  <c r="E41" i="58"/>
  <c r="D41" i="58"/>
  <c r="D47" i="58" s="1"/>
  <c r="K40" i="58"/>
  <c r="K39" i="58"/>
  <c r="K38" i="58"/>
  <c r="K37" i="58"/>
  <c r="K41" i="58" s="1"/>
  <c r="J35" i="58"/>
  <c r="I35" i="58"/>
  <c r="H35" i="58"/>
  <c r="G35" i="58"/>
  <c r="F35" i="58"/>
  <c r="E35" i="58"/>
  <c r="D35" i="58"/>
  <c r="K34" i="58"/>
  <c r="K33" i="58"/>
  <c r="K32" i="58"/>
  <c r="K31" i="58"/>
  <c r="J30" i="58"/>
  <c r="J36" i="58" s="1"/>
  <c r="I30" i="58"/>
  <c r="H30" i="58"/>
  <c r="H36" i="58" s="1"/>
  <c r="G30" i="58"/>
  <c r="F30" i="58"/>
  <c r="E30" i="58"/>
  <c r="E36" i="58" s="1"/>
  <c r="D30" i="58"/>
  <c r="D36" i="58" s="1"/>
  <c r="K29" i="58"/>
  <c r="K28" i="58"/>
  <c r="K27" i="58"/>
  <c r="K26" i="58"/>
  <c r="J24" i="58"/>
  <c r="I24" i="58"/>
  <c r="I25" i="58" s="1"/>
  <c r="H24" i="58"/>
  <c r="G24" i="58"/>
  <c r="F24" i="58"/>
  <c r="F25" i="58" s="1"/>
  <c r="E24" i="58"/>
  <c r="E13" i="58" s="1"/>
  <c r="D24" i="58"/>
  <c r="K23" i="58"/>
  <c r="K22" i="58"/>
  <c r="K21" i="58"/>
  <c r="K20" i="58"/>
  <c r="J19" i="58"/>
  <c r="I19" i="58"/>
  <c r="H25" i="58"/>
  <c r="G19" i="58"/>
  <c r="G25" i="58" s="1"/>
  <c r="F19" i="58"/>
  <c r="E19" i="58"/>
  <c r="D19" i="58"/>
  <c r="D25" i="58" s="1"/>
  <c r="K18" i="58"/>
  <c r="K17" i="58"/>
  <c r="K16" i="58"/>
  <c r="K15" i="58"/>
  <c r="J12" i="58"/>
  <c r="I12" i="58"/>
  <c r="H12" i="58"/>
  <c r="G12" i="58"/>
  <c r="F12" i="58"/>
  <c r="E12" i="58"/>
  <c r="D12" i="58"/>
  <c r="J11" i="58"/>
  <c r="I11" i="58"/>
  <c r="H11" i="58"/>
  <c r="G11" i="58"/>
  <c r="F11" i="58"/>
  <c r="E11" i="58"/>
  <c r="D11" i="58"/>
  <c r="J10" i="58"/>
  <c r="I10" i="58"/>
  <c r="H10" i="58"/>
  <c r="G10" i="58"/>
  <c r="F10" i="58"/>
  <c r="E10" i="58"/>
  <c r="D10" i="58"/>
  <c r="J9" i="58"/>
  <c r="I9" i="58"/>
  <c r="I13" i="58" s="1"/>
  <c r="H9" i="58"/>
  <c r="G9" i="58"/>
  <c r="F9" i="58"/>
  <c r="E9" i="58"/>
  <c r="D9" i="58"/>
  <c r="J7" i="58"/>
  <c r="I7" i="58"/>
  <c r="H7" i="58"/>
  <c r="G7" i="58"/>
  <c r="F7" i="58"/>
  <c r="E7" i="58"/>
  <c r="D7" i="58"/>
  <c r="J6" i="58"/>
  <c r="I6" i="58"/>
  <c r="H6" i="58"/>
  <c r="G6" i="58"/>
  <c r="F6" i="58"/>
  <c r="E6" i="58"/>
  <c r="D6" i="58"/>
  <c r="J5" i="58"/>
  <c r="I5" i="58"/>
  <c r="H5" i="58"/>
  <c r="G5" i="58"/>
  <c r="F5" i="58"/>
  <c r="F8" i="58" s="1"/>
  <c r="E5" i="58"/>
  <c r="D5" i="58"/>
  <c r="J4" i="58"/>
  <c r="I4" i="58"/>
  <c r="I8" i="58" s="1"/>
  <c r="I14" i="58" s="1"/>
  <c r="H4" i="58"/>
  <c r="G4" i="58"/>
  <c r="F4" i="58"/>
  <c r="E4" i="58"/>
  <c r="E8" i="58" s="1"/>
  <c r="D4" i="58"/>
  <c r="H5" i="57"/>
  <c r="H4" i="57"/>
  <c r="H6" i="57" s="1"/>
  <c r="B21" i="56"/>
  <c r="B20" i="56"/>
  <c r="B13" i="56"/>
  <c r="B9" i="56"/>
  <c r="B14" i="56" s="1"/>
  <c r="C9" i="54"/>
  <c r="B9" i="54"/>
  <c r="D7" i="53"/>
  <c r="C7" i="53"/>
  <c r="B53" i="52"/>
  <c r="B49" i="52"/>
  <c r="B45" i="52"/>
  <c r="B41" i="52"/>
  <c r="B37" i="52"/>
  <c r="B33" i="52"/>
  <c r="B29" i="52"/>
  <c r="B24" i="52"/>
  <c r="B23" i="52"/>
  <c r="B22" i="52"/>
  <c r="B16" i="52"/>
  <c r="B12" i="52"/>
  <c r="B7" i="52"/>
  <c r="M10" i="51"/>
  <c r="L10" i="51"/>
  <c r="K10" i="51"/>
  <c r="J10" i="51"/>
  <c r="I10" i="51"/>
  <c r="H10" i="51"/>
  <c r="G10" i="51"/>
  <c r="F10" i="51"/>
  <c r="E10" i="51"/>
  <c r="D10" i="51"/>
  <c r="C10" i="51"/>
  <c r="B10" i="51"/>
  <c r="M3" i="51"/>
  <c r="L3" i="51"/>
  <c r="K3" i="51"/>
  <c r="J3" i="51"/>
  <c r="I3" i="51"/>
  <c r="H3" i="51"/>
  <c r="G3" i="51"/>
  <c r="F3" i="51"/>
  <c r="E3" i="51"/>
  <c r="D3" i="51"/>
  <c r="C3" i="51"/>
  <c r="B3" i="51"/>
  <c r="E27" i="50"/>
  <c r="D27" i="50"/>
  <c r="C27" i="50"/>
  <c r="B27" i="50"/>
  <c r="E3" i="50"/>
  <c r="D3" i="50"/>
  <c r="C3" i="50"/>
  <c r="B3" i="50"/>
  <c r="B2" i="50"/>
  <c r="R7" i="49"/>
  <c r="Q7" i="49"/>
  <c r="P7" i="49"/>
  <c r="O7" i="49"/>
  <c r="N7" i="49"/>
  <c r="M7" i="49"/>
  <c r="L7" i="49"/>
  <c r="K7" i="49"/>
  <c r="J7" i="49"/>
  <c r="I7" i="49"/>
  <c r="H7" i="49"/>
  <c r="G7" i="49"/>
  <c r="F7" i="49"/>
  <c r="E7" i="49"/>
  <c r="D7" i="49"/>
  <c r="R3" i="49"/>
  <c r="Q3" i="49"/>
  <c r="P3" i="49"/>
  <c r="O3" i="49"/>
  <c r="N3" i="49"/>
  <c r="M3" i="49"/>
  <c r="L3" i="49"/>
  <c r="K3" i="49"/>
  <c r="J3" i="49"/>
  <c r="I3" i="49"/>
  <c r="H3" i="49"/>
  <c r="G3" i="49"/>
  <c r="F3" i="49"/>
  <c r="E3" i="49"/>
  <c r="D3" i="49"/>
  <c r="R7" i="47"/>
  <c r="Q7" i="47"/>
  <c r="P7" i="47"/>
  <c r="O7" i="47"/>
  <c r="N7" i="47"/>
  <c r="M7" i="47"/>
  <c r="L7" i="47"/>
  <c r="K7" i="47"/>
  <c r="J7" i="47"/>
  <c r="I7" i="47"/>
  <c r="H7" i="47"/>
  <c r="G7" i="47"/>
  <c r="F7" i="47"/>
  <c r="E7" i="47"/>
  <c r="D7" i="47"/>
  <c r="R3" i="47"/>
  <c r="Q3" i="47"/>
  <c r="P3" i="47"/>
  <c r="O3" i="47"/>
  <c r="N3" i="47"/>
  <c r="M3" i="47"/>
  <c r="K3" i="47"/>
  <c r="J3" i="47"/>
  <c r="I3" i="47"/>
  <c r="H3" i="47"/>
  <c r="G3" i="47"/>
  <c r="F3" i="47"/>
  <c r="E3" i="47"/>
  <c r="D3" i="47"/>
  <c r="D9" i="46"/>
  <c r="C9" i="46"/>
  <c r="B9" i="46"/>
  <c r="E8" i="46"/>
  <c r="E7" i="46"/>
  <c r="E6" i="46"/>
  <c r="E5" i="46"/>
  <c r="E2" i="46"/>
  <c r="D2" i="46"/>
  <c r="C2" i="46"/>
  <c r="B2" i="46"/>
  <c r="E53" i="45"/>
  <c r="D51" i="45"/>
  <c r="C51" i="45"/>
  <c r="B51" i="45"/>
  <c r="E50" i="45"/>
  <c r="E49" i="45"/>
  <c r="E48" i="45"/>
  <c r="E47" i="45"/>
  <c r="E46" i="45"/>
  <c r="E45" i="45"/>
  <c r="E44" i="45"/>
  <c r="E43" i="45"/>
  <c r="E42" i="45"/>
  <c r="E41" i="45"/>
  <c r="E40" i="45"/>
  <c r="E39" i="45"/>
  <c r="E38" i="45"/>
  <c r="E37" i="45"/>
  <c r="E36" i="45"/>
  <c r="E35" i="45"/>
  <c r="E34" i="45"/>
  <c r="E33" i="45"/>
  <c r="E32" i="45"/>
  <c r="E31" i="45"/>
  <c r="E30" i="45"/>
  <c r="E29" i="45"/>
  <c r="D27" i="45"/>
  <c r="D52" i="45" s="1"/>
  <c r="D54" i="45" s="1"/>
  <c r="C27" i="45"/>
  <c r="B27" i="45"/>
  <c r="E26" i="45"/>
  <c r="E25" i="45"/>
  <c r="E24" i="45"/>
  <c r="E23" i="45"/>
  <c r="E22" i="45"/>
  <c r="E21" i="45"/>
  <c r="E20" i="45"/>
  <c r="E19" i="45"/>
  <c r="E18" i="45"/>
  <c r="E17" i="45"/>
  <c r="E16" i="45"/>
  <c r="E15" i="45"/>
  <c r="E14" i="45"/>
  <c r="E13" i="45"/>
  <c r="E12" i="45"/>
  <c r="E11" i="45"/>
  <c r="E10" i="45"/>
  <c r="E9" i="45"/>
  <c r="E8" i="45"/>
  <c r="E7" i="45"/>
  <c r="E6" i="45"/>
  <c r="E5" i="45"/>
  <c r="D17" i="44"/>
  <c r="C17" i="44"/>
  <c r="B17" i="44"/>
  <c r="E16" i="44"/>
  <c r="E15" i="44"/>
  <c r="E17" i="44" s="1"/>
  <c r="D13" i="44"/>
  <c r="C13" i="44"/>
  <c r="B13" i="44"/>
  <c r="E12" i="44"/>
  <c r="E13" i="44" s="1"/>
  <c r="E11" i="44"/>
  <c r="D9" i="44"/>
  <c r="C9" i="44"/>
  <c r="C18" i="44" s="1"/>
  <c r="E8" i="44"/>
  <c r="D7" i="44"/>
  <c r="C7" i="44"/>
  <c r="B7" i="44"/>
  <c r="B9" i="44" s="1"/>
  <c r="B18" i="44" s="1"/>
  <c r="E6" i="44"/>
  <c r="E7" i="44" s="1"/>
  <c r="E9" i="44" s="1"/>
  <c r="E18" i="44" s="1"/>
  <c r="E5" i="44"/>
  <c r="E2" i="44"/>
  <c r="D2" i="44"/>
  <c r="C2" i="44"/>
  <c r="B2" i="44"/>
  <c r="M7" i="43"/>
  <c r="L7" i="43"/>
  <c r="K7" i="43"/>
  <c r="J7" i="43"/>
  <c r="I7" i="43"/>
  <c r="H7" i="43"/>
  <c r="G7" i="43"/>
  <c r="F7" i="43"/>
  <c r="E7" i="43"/>
  <c r="D7" i="43"/>
  <c r="C7" i="43"/>
  <c r="B7" i="43"/>
  <c r="K6" i="43"/>
  <c r="K5" i="43"/>
  <c r="C59" i="42"/>
  <c r="B59" i="42"/>
  <c r="C50" i="42"/>
  <c r="C60" i="42" s="1"/>
  <c r="B50" i="42"/>
  <c r="B60" i="42" s="1"/>
  <c r="C42" i="42"/>
  <c r="B42" i="42"/>
  <c r="C28" i="42"/>
  <c r="C43" i="42" s="1"/>
  <c r="B28" i="42"/>
  <c r="B43" i="42" s="1"/>
  <c r="D7" i="41"/>
  <c r="H7" i="40"/>
  <c r="F7" i="40"/>
  <c r="E7" i="40"/>
  <c r="D7" i="40"/>
  <c r="C7" i="40"/>
  <c r="G6" i="40"/>
  <c r="I6" i="40" s="1"/>
  <c r="G5" i="40"/>
  <c r="I5" i="40" s="1"/>
  <c r="G4" i="40"/>
  <c r="D10" i="39"/>
  <c r="E53" i="38"/>
  <c r="D52" i="38"/>
  <c r="D54" i="38" s="1"/>
  <c r="D51" i="38"/>
  <c r="C51" i="38"/>
  <c r="B51" i="38"/>
  <c r="E50" i="38"/>
  <c r="E49" i="38"/>
  <c r="E48" i="38"/>
  <c r="E47" i="38"/>
  <c r="E46" i="38"/>
  <c r="E45" i="38"/>
  <c r="E44" i="38"/>
  <c r="E43" i="38"/>
  <c r="E42" i="38"/>
  <c r="E41" i="38"/>
  <c r="E40" i="38"/>
  <c r="E39" i="38"/>
  <c r="E38" i="38"/>
  <c r="E37" i="38"/>
  <c r="E36" i="38"/>
  <c r="E35" i="38"/>
  <c r="E34" i="38"/>
  <c r="E33" i="38"/>
  <c r="E32" i="38"/>
  <c r="E31" i="38"/>
  <c r="E30" i="38"/>
  <c r="E51" i="38" s="1"/>
  <c r="E29" i="38"/>
  <c r="D27" i="38"/>
  <c r="C27" i="38"/>
  <c r="C52" i="38" s="1"/>
  <c r="C54" i="38" s="1"/>
  <c r="B27" i="38"/>
  <c r="B52" i="38" s="1"/>
  <c r="B54" i="38" s="1"/>
  <c r="E26" i="38"/>
  <c r="E25" i="38"/>
  <c r="E24" i="38"/>
  <c r="E23" i="38"/>
  <c r="E22" i="38"/>
  <c r="E21" i="38"/>
  <c r="E20" i="38"/>
  <c r="E19" i="38"/>
  <c r="E18" i="38"/>
  <c r="E17" i="38"/>
  <c r="E16" i="38"/>
  <c r="E15" i="38"/>
  <c r="E14" i="38"/>
  <c r="E13" i="38"/>
  <c r="E12" i="38"/>
  <c r="E11" i="38"/>
  <c r="E10" i="38"/>
  <c r="E9" i="38"/>
  <c r="E8" i="38"/>
  <c r="E7" i="38"/>
  <c r="E6" i="38"/>
  <c r="E5" i="38"/>
  <c r="N34" i="37"/>
  <c r="I34" i="37"/>
  <c r="Q33" i="37"/>
  <c r="P33" i="37"/>
  <c r="O33" i="37"/>
  <c r="N33" i="37"/>
  <c r="M33" i="37"/>
  <c r="L33" i="37"/>
  <c r="K33" i="37"/>
  <c r="J33" i="37"/>
  <c r="I33" i="37"/>
  <c r="H33" i="37"/>
  <c r="G33" i="37"/>
  <c r="F33" i="37"/>
  <c r="E33" i="37"/>
  <c r="D33" i="37"/>
  <c r="C33" i="37"/>
  <c r="B33" i="37"/>
  <c r="R32" i="37"/>
  <c r="R31" i="37"/>
  <c r="R33" i="37" s="1"/>
  <c r="Q29" i="37"/>
  <c r="Q34" i="37" s="1"/>
  <c r="P29" i="37"/>
  <c r="P34" i="37" s="1"/>
  <c r="O29" i="37"/>
  <c r="N29" i="37"/>
  <c r="M29" i="37"/>
  <c r="L29" i="37"/>
  <c r="L34" i="37" s="1"/>
  <c r="K29" i="37"/>
  <c r="K34" i="37" s="1"/>
  <c r="J29" i="37"/>
  <c r="I29" i="37"/>
  <c r="H29" i="37"/>
  <c r="H34" i="37" s="1"/>
  <c r="G29" i="37"/>
  <c r="F29" i="37"/>
  <c r="F34" i="37" s="1"/>
  <c r="E29" i="37"/>
  <c r="D29" i="37"/>
  <c r="D34" i="37" s="1"/>
  <c r="C29" i="37"/>
  <c r="C34" i="37" s="1"/>
  <c r="B29" i="37"/>
  <c r="R28" i="37"/>
  <c r="R27" i="37"/>
  <c r="R29" i="37" s="1"/>
  <c r="R34" i="37" s="1"/>
  <c r="Q25" i="37"/>
  <c r="P25" i="37"/>
  <c r="O25" i="37"/>
  <c r="N25" i="37"/>
  <c r="M25" i="37"/>
  <c r="L25" i="37"/>
  <c r="K25" i="37"/>
  <c r="J25" i="37"/>
  <c r="I25" i="37"/>
  <c r="H25" i="37"/>
  <c r="G25" i="37"/>
  <c r="F25" i="37"/>
  <c r="E25" i="37"/>
  <c r="D25" i="37"/>
  <c r="C25" i="37"/>
  <c r="B25" i="37"/>
  <c r="R24" i="37"/>
  <c r="R23" i="37"/>
  <c r="C21" i="37"/>
  <c r="Q20" i="37"/>
  <c r="P20" i="37"/>
  <c r="O20" i="37"/>
  <c r="N20" i="37"/>
  <c r="M20" i="37"/>
  <c r="L20" i="37"/>
  <c r="K20" i="37"/>
  <c r="K21" i="37" s="1"/>
  <c r="J20" i="37"/>
  <c r="I20" i="37"/>
  <c r="H20" i="37"/>
  <c r="G20" i="37"/>
  <c r="F20" i="37"/>
  <c r="E20" i="37"/>
  <c r="D20" i="37"/>
  <c r="C20" i="37"/>
  <c r="B20" i="37"/>
  <c r="R19" i="37"/>
  <c r="R18" i="37"/>
  <c r="Q16" i="37"/>
  <c r="P16" i="37"/>
  <c r="P21" i="37" s="1"/>
  <c r="O16" i="37"/>
  <c r="N16" i="37"/>
  <c r="M16" i="37"/>
  <c r="M21" i="37" s="1"/>
  <c r="L16" i="37"/>
  <c r="L21" i="37" s="1"/>
  <c r="K16" i="37"/>
  <c r="J16" i="37"/>
  <c r="I16" i="37"/>
  <c r="H16" i="37"/>
  <c r="G16" i="37"/>
  <c r="F16" i="37"/>
  <c r="E16" i="37"/>
  <c r="E21" i="37" s="1"/>
  <c r="D16" i="37"/>
  <c r="D21" i="37" s="1"/>
  <c r="C16" i="37"/>
  <c r="B16" i="37"/>
  <c r="R15" i="37"/>
  <c r="R14" i="37"/>
  <c r="R16" i="37" s="1"/>
  <c r="Q11" i="37"/>
  <c r="P11" i="37"/>
  <c r="P12" i="37" s="1"/>
  <c r="O11" i="37"/>
  <c r="N11" i="37"/>
  <c r="M11" i="37"/>
  <c r="L11" i="37"/>
  <c r="K11" i="37"/>
  <c r="J11" i="37"/>
  <c r="I11" i="37"/>
  <c r="H11" i="37"/>
  <c r="H12" i="37" s="1"/>
  <c r="G11" i="37"/>
  <c r="G12" i="37" s="1"/>
  <c r="F11" i="37"/>
  <c r="E11" i="37"/>
  <c r="D11" i="37"/>
  <c r="C11" i="37"/>
  <c r="B11" i="37"/>
  <c r="B12" i="37" s="1"/>
  <c r="R10" i="37"/>
  <c r="R9" i="37"/>
  <c r="R11" i="37" s="1"/>
  <c r="Q7" i="37"/>
  <c r="Q12" i="37" s="1"/>
  <c r="P7" i="37"/>
  <c r="O7" i="37"/>
  <c r="O12" i="37" s="1"/>
  <c r="N7" i="37"/>
  <c r="M7" i="37"/>
  <c r="M12" i="37" s="1"/>
  <c r="L7" i="37"/>
  <c r="K7" i="37"/>
  <c r="J7" i="37"/>
  <c r="I7" i="37"/>
  <c r="I12" i="37" s="1"/>
  <c r="H7" i="37"/>
  <c r="G7" i="37"/>
  <c r="F7" i="37"/>
  <c r="E7" i="37"/>
  <c r="E12" i="37" s="1"/>
  <c r="D7" i="37"/>
  <c r="C7" i="37"/>
  <c r="B7" i="37"/>
  <c r="R6" i="37"/>
  <c r="R7" i="37" s="1"/>
  <c r="R5" i="37"/>
  <c r="R2" i="37"/>
  <c r="Q2" i="37"/>
  <c r="P2" i="37"/>
  <c r="O2" i="37"/>
  <c r="N2" i="37"/>
  <c r="M2" i="37"/>
  <c r="L2" i="37"/>
  <c r="K2" i="37"/>
  <c r="J2" i="37"/>
  <c r="I2" i="37"/>
  <c r="H2" i="37"/>
  <c r="G2" i="37"/>
  <c r="F2" i="37"/>
  <c r="E2" i="37"/>
  <c r="D2" i="37"/>
  <c r="C2" i="37"/>
  <c r="B2" i="37"/>
  <c r="H20" i="36"/>
  <c r="G20" i="36"/>
  <c r="F20" i="36"/>
  <c r="D20" i="36"/>
  <c r="C20" i="36"/>
  <c r="B20" i="36"/>
  <c r="I19" i="36"/>
  <c r="E19" i="36"/>
  <c r="I18" i="36"/>
  <c r="E18" i="36"/>
  <c r="I17" i="36"/>
  <c r="E17" i="36"/>
  <c r="I16" i="36"/>
  <c r="E16" i="36"/>
  <c r="I15" i="36"/>
  <c r="E15" i="36"/>
  <c r="I14" i="36"/>
  <c r="E14" i="36"/>
  <c r="I13" i="36"/>
  <c r="E13" i="36"/>
  <c r="I12" i="36"/>
  <c r="E12" i="36"/>
  <c r="I11" i="36"/>
  <c r="E11" i="36"/>
  <c r="I10" i="36"/>
  <c r="E10" i="36"/>
  <c r="I9" i="36"/>
  <c r="E9" i="36"/>
  <c r="I8" i="36"/>
  <c r="E8" i="36"/>
  <c r="I7" i="36"/>
  <c r="E7" i="36"/>
  <c r="I6" i="36"/>
  <c r="E6" i="36"/>
  <c r="I5" i="36"/>
  <c r="E5" i="36"/>
  <c r="I4" i="36"/>
  <c r="E4" i="36"/>
  <c r="E20" i="36" s="1"/>
  <c r="H3" i="36"/>
  <c r="G3" i="36"/>
  <c r="F3" i="36"/>
  <c r="D3" i="36"/>
  <c r="C3" i="36"/>
  <c r="B3" i="36"/>
  <c r="F2" i="36"/>
  <c r="B2" i="36"/>
  <c r="Q41" i="35"/>
  <c r="P41" i="35"/>
  <c r="O41" i="35"/>
  <c r="N41" i="35"/>
  <c r="M41" i="35"/>
  <c r="L41" i="35"/>
  <c r="K41" i="35"/>
  <c r="J41" i="35"/>
  <c r="I41" i="35"/>
  <c r="H41" i="35"/>
  <c r="G41" i="35"/>
  <c r="F41" i="35"/>
  <c r="E41" i="35"/>
  <c r="D41" i="35"/>
  <c r="C41" i="35"/>
  <c r="B41" i="35"/>
  <c r="R40" i="35"/>
  <c r="R39" i="35"/>
  <c r="R38" i="35"/>
  <c r="R36" i="35"/>
  <c r="R35" i="35"/>
  <c r="R34" i="35"/>
  <c r="Q31" i="35"/>
  <c r="P31" i="35"/>
  <c r="O31" i="35"/>
  <c r="N31" i="35"/>
  <c r="M31" i="35"/>
  <c r="L31" i="35"/>
  <c r="K31" i="35"/>
  <c r="J31" i="35"/>
  <c r="I31" i="35"/>
  <c r="H31" i="35"/>
  <c r="G31" i="35"/>
  <c r="F31" i="35"/>
  <c r="E31" i="35"/>
  <c r="D31" i="35"/>
  <c r="C31" i="35"/>
  <c r="B31" i="35"/>
  <c r="R30" i="35"/>
  <c r="R29" i="35"/>
  <c r="R28" i="35"/>
  <c r="R26" i="35"/>
  <c r="R25" i="35"/>
  <c r="R24" i="35"/>
  <c r="H21" i="35"/>
  <c r="R20" i="35"/>
  <c r="R19" i="35"/>
  <c r="R18" i="35"/>
  <c r="Q16" i="35"/>
  <c r="Q21" i="35" s="1"/>
  <c r="P16" i="35"/>
  <c r="O16" i="35"/>
  <c r="N16" i="35"/>
  <c r="M16" i="35"/>
  <c r="L16" i="35"/>
  <c r="K16" i="35"/>
  <c r="J16" i="35"/>
  <c r="I16" i="35"/>
  <c r="I21" i="35" s="1"/>
  <c r="H16" i="35"/>
  <c r="G16" i="35"/>
  <c r="F16" i="35"/>
  <c r="E16" i="35"/>
  <c r="E21" i="35" s="1"/>
  <c r="D16" i="35"/>
  <c r="C16" i="35"/>
  <c r="B16" i="35"/>
  <c r="R15" i="35"/>
  <c r="Q15" i="35"/>
  <c r="P15" i="35"/>
  <c r="O15" i="35"/>
  <c r="N15" i="35"/>
  <c r="M15" i="35"/>
  <c r="L15" i="35"/>
  <c r="K15" i="35"/>
  <c r="J15" i="35"/>
  <c r="I15" i="35"/>
  <c r="H15" i="35"/>
  <c r="G15" i="35"/>
  <c r="F15" i="35"/>
  <c r="E15" i="35"/>
  <c r="D15" i="35"/>
  <c r="C15" i="35"/>
  <c r="B15" i="35"/>
  <c r="Q14" i="35"/>
  <c r="P14" i="35"/>
  <c r="P21" i="35" s="1"/>
  <c r="O14" i="35"/>
  <c r="O21" i="35" s="1"/>
  <c r="N14" i="35"/>
  <c r="N21" i="35" s="1"/>
  <c r="M14" i="35"/>
  <c r="L14" i="35"/>
  <c r="K14" i="35"/>
  <c r="K21" i="35" s="1"/>
  <c r="J14" i="35"/>
  <c r="J21" i="35" s="1"/>
  <c r="I14" i="35"/>
  <c r="H14" i="35"/>
  <c r="G14" i="35"/>
  <c r="G21" i="35" s="1"/>
  <c r="F14" i="35"/>
  <c r="F21" i="35" s="1"/>
  <c r="E14" i="35"/>
  <c r="D14" i="35"/>
  <c r="C14" i="35"/>
  <c r="C21" i="35" s="1"/>
  <c r="B14" i="35"/>
  <c r="R12" i="35"/>
  <c r="R11" i="35"/>
  <c r="R10" i="35"/>
  <c r="R14" i="35" s="1"/>
  <c r="R8" i="35"/>
  <c r="R16" i="35" s="1"/>
  <c r="R7" i="35"/>
  <c r="R6" i="35"/>
  <c r="O31" i="34"/>
  <c r="R30" i="34"/>
  <c r="Q29" i="34"/>
  <c r="Q31" i="34" s="1"/>
  <c r="P29" i="34"/>
  <c r="P31" i="34" s="1"/>
  <c r="O29" i="34"/>
  <c r="N29" i="34"/>
  <c r="N31" i="34" s="1"/>
  <c r="M29" i="34"/>
  <c r="M31" i="34" s="1"/>
  <c r="L29" i="34"/>
  <c r="L31" i="34" s="1"/>
  <c r="K29" i="34"/>
  <c r="K31" i="34" s="1"/>
  <c r="J29" i="34"/>
  <c r="J31" i="34" s="1"/>
  <c r="I29" i="34"/>
  <c r="I31" i="34" s="1"/>
  <c r="H29" i="34"/>
  <c r="H31" i="34" s="1"/>
  <c r="G29" i="34"/>
  <c r="G31" i="34" s="1"/>
  <c r="F29" i="34"/>
  <c r="F31" i="34" s="1"/>
  <c r="E29" i="34"/>
  <c r="E31" i="34" s="1"/>
  <c r="D29" i="34"/>
  <c r="D31" i="34" s="1"/>
  <c r="C29" i="34"/>
  <c r="C31" i="34" s="1"/>
  <c r="B29" i="34"/>
  <c r="B31" i="34" s="1"/>
  <c r="R28" i="34"/>
  <c r="R27" i="34"/>
  <c r="R26" i="34"/>
  <c r="R22" i="34"/>
  <c r="Q20" i="34"/>
  <c r="P20" i="34"/>
  <c r="O20" i="34"/>
  <c r="N20" i="34"/>
  <c r="M20" i="34"/>
  <c r="L20" i="34"/>
  <c r="K20" i="34"/>
  <c r="J20" i="34"/>
  <c r="I20" i="34"/>
  <c r="H20" i="34"/>
  <c r="G20" i="34"/>
  <c r="F20" i="34"/>
  <c r="E20" i="34"/>
  <c r="D20" i="34"/>
  <c r="C20" i="34"/>
  <c r="B20" i="34"/>
  <c r="R19" i="34"/>
  <c r="R18" i="34"/>
  <c r="R17" i="34"/>
  <c r="Q14" i="34"/>
  <c r="P14" i="34"/>
  <c r="O14" i="34"/>
  <c r="N14" i="34"/>
  <c r="M14" i="34"/>
  <c r="L14" i="34"/>
  <c r="K14" i="34"/>
  <c r="J14" i="34"/>
  <c r="I14" i="34"/>
  <c r="H14" i="34"/>
  <c r="G14" i="34"/>
  <c r="F14" i="34"/>
  <c r="E14" i="34"/>
  <c r="D14" i="34"/>
  <c r="C14" i="34"/>
  <c r="B14" i="34"/>
  <c r="R13" i="34"/>
  <c r="R12" i="34"/>
  <c r="K10" i="34"/>
  <c r="K15" i="34" s="1"/>
  <c r="K21" i="34" s="1"/>
  <c r="K23" i="34" s="1"/>
  <c r="K32" i="34" s="1"/>
  <c r="R9" i="34"/>
  <c r="Q8" i="34"/>
  <c r="Q10" i="34" s="1"/>
  <c r="P8" i="34"/>
  <c r="P10" i="34" s="1"/>
  <c r="P15" i="34" s="1"/>
  <c r="P21" i="34" s="1"/>
  <c r="P23" i="34" s="1"/>
  <c r="P32" i="34" s="1"/>
  <c r="O8" i="34"/>
  <c r="O10" i="34" s="1"/>
  <c r="O15" i="34" s="1"/>
  <c r="O21" i="34" s="1"/>
  <c r="O23" i="34" s="1"/>
  <c r="N8" i="34"/>
  <c r="N10" i="34" s="1"/>
  <c r="N15" i="34" s="1"/>
  <c r="M8" i="34"/>
  <c r="M10" i="34" s="1"/>
  <c r="L8" i="34"/>
  <c r="L10" i="34" s="1"/>
  <c r="L15" i="34" s="1"/>
  <c r="L21" i="34" s="1"/>
  <c r="L23" i="34" s="1"/>
  <c r="L32" i="34" s="1"/>
  <c r="K8" i="34"/>
  <c r="J8" i="34"/>
  <c r="J10" i="34" s="1"/>
  <c r="J15" i="34" s="1"/>
  <c r="I8" i="34"/>
  <c r="I10" i="34" s="1"/>
  <c r="H8" i="34"/>
  <c r="H10" i="34" s="1"/>
  <c r="H15" i="34" s="1"/>
  <c r="H21" i="34" s="1"/>
  <c r="H23" i="34" s="1"/>
  <c r="H32" i="34" s="1"/>
  <c r="G8" i="34"/>
  <c r="G10" i="34" s="1"/>
  <c r="G15" i="34" s="1"/>
  <c r="F8" i="34"/>
  <c r="F10" i="34" s="1"/>
  <c r="F15" i="34" s="1"/>
  <c r="E8" i="34"/>
  <c r="E10" i="34" s="1"/>
  <c r="D8" i="34"/>
  <c r="D10" i="34" s="1"/>
  <c r="D15" i="34" s="1"/>
  <c r="D21" i="34" s="1"/>
  <c r="D23" i="34" s="1"/>
  <c r="C8" i="34"/>
  <c r="C10" i="34" s="1"/>
  <c r="C15" i="34" s="1"/>
  <c r="C21" i="34" s="1"/>
  <c r="C23" i="34" s="1"/>
  <c r="B10" i="34"/>
  <c r="B15" i="34" s="1"/>
  <c r="R7" i="34"/>
  <c r="R6" i="34"/>
  <c r="R2" i="34"/>
  <c r="Q2" i="34"/>
  <c r="P2" i="34"/>
  <c r="O2" i="34"/>
  <c r="N2" i="34"/>
  <c r="M2" i="34"/>
  <c r="L2" i="34"/>
  <c r="K2" i="34"/>
  <c r="J2" i="34"/>
  <c r="I2" i="34"/>
  <c r="H2" i="34"/>
  <c r="G2" i="34"/>
  <c r="F2" i="34"/>
  <c r="E2" i="34"/>
  <c r="D2" i="34"/>
  <c r="C2" i="34"/>
  <c r="B2" i="34"/>
  <c r="C20" i="33"/>
  <c r="B20" i="33"/>
  <c r="D20" i="32"/>
  <c r="C20" i="32"/>
  <c r="B20" i="32"/>
  <c r="E19" i="32"/>
  <c r="E18" i="32"/>
  <c r="E17" i="32"/>
  <c r="E16" i="32"/>
  <c r="E15" i="32"/>
  <c r="E14" i="32"/>
  <c r="E13" i="32"/>
  <c r="E12" i="32"/>
  <c r="E11" i="32"/>
  <c r="E10" i="32"/>
  <c r="E9" i="32"/>
  <c r="E8" i="32"/>
  <c r="E7" i="32"/>
  <c r="E6" i="32"/>
  <c r="E5" i="32"/>
  <c r="E4" i="32"/>
  <c r="E2" i="32"/>
  <c r="D2" i="32"/>
  <c r="C2" i="32"/>
  <c r="B2" i="32"/>
  <c r="C39" i="31"/>
  <c r="B39" i="31"/>
  <c r="D38" i="31"/>
  <c r="D37" i="31"/>
  <c r="D36" i="31"/>
  <c r="D35" i="31"/>
  <c r="D34" i="31"/>
  <c r="D33" i="31"/>
  <c r="D32" i="31"/>
  <c r="D31" i="31"/>
  <c r="D30" i="31"/>
  <c r="D29" i="31"/>
  <c r="D28" i="31"/>
  <c r="D27" i="31"/>
  <c r="D26" i="31"/>
  <c r="D25" i="31"/>
  <c r="D24" i="31"/>
  <c r="D23" i="31"/>
  <c r="C21" i="31"/>
  <c r="B21" i="31"/>
  <c r="D20" i="31"/>
  <c r="D19" i="31"/>
  <c r="D18" i="31"/>
  <c r="D17" i="31"/>
  <c r="D16" i="31"/>
  <c r="D15" i="31"/>
  <c r="D14" i="31"/>
  <c r="D13" i="31"/>
  <c r="D12" i="31"/>
  <c r="D11" i="31"/>
  <c r="D10" i="31"/>
  <c r="D9" i="31"/>
  <c r="D8" i="31"/>
  <c r="D7" i="31"/>
  <c r="D6" i="31"/>
  <c r="D5" i="31"/>
  <c r="L7" i="30"/>
  <c r="J7" i="30"/>
  <c r="I7" i="30"/>
  <c r="H7" i="30"/>
  <c r="G7" i="30"/>
  <c r="K6" i="30"/>
  <c r="K5" i="30"/>
  <c r="K4" i="30"/>
  <c r="F7" i="26"/>
  <c r="H7" i="25"/>
  <c r="G7" i="25"/>
  <c r="F7" i="25"/>
  <c r="E7" i="25"/>
  <c r="G3" i="25"/>
  <c r="F3" i="25"/>
  <c r="E3" i="25"/>
  <c r="H2" i="25"/>
  <c r="E2" i="25"/>
  <c r="D2" i="25"/>
  <c r="B2" i="25"/>
  <c r="G7" i="24"/>
  <c r="F7" i="24"/>
  <c r="E7" i="24"/>
  <c r="D7" i="24"/>
  <c r="G7" i="23"/>
  <c r="F7" i="23"/>
  <c r="E7" i="23"/>
  <c r="D7" i="23"/>
  <c r="F3" i="23"/>
  <c r="E3" i="23"/>
  <c r="D3" i="23"/>
  <c r="G2" i="23"/>
  <c r="D2" i="23"/>
  <c r="B34" i="22"/>
  <c r="B26" i="22"/>
  <c r="D48" i="21"/>
  <c r="C48" i="21"/>
  <c r="B48" i="21"/>
  <c r="F41" i="21"/>
  <c r="E41" i="21"/>
  <c r="D41" i="21"/>
  <c r="C41" i="21"/>
  <c r="B41" i="21"/>
  <c r="F27" i="21"/>
  <c r="F42" i="21" s="1"/>
  <c r="E27" i="21"/>
  <c r="E42" i="21" s="1"/>
  <c r="D27" i="21"/>
  <c r="C27" i="21"/>
  <c r="C42" i="21" s="1"/>
  <c r="B27" i="21"/>
  <c r="F2" i="21"/>
  <c r="E2" i="21"/>
  <c r="D2" i="21"/>
  <c r="C2" i="21"/>
  <c r="B2" i="21"/>
  <c r="B11" i="20"/>
  <c r="B12" i="20" s="1"/>
  <c r="O25" i="19"/>
  <c r="L25" i="19"/>
  <c r="K25" i="19"/>
  <c r="J25" i="19"/>
  <c r="I25" i="19"/>
  <c r="H25" i="19"/>
  <c r="G25" i="19"/>
  <c r="F25" i="19"/>
  <c r="E25" i="19"/>
  <c r="D25" i="19"/>
  <c r="C25" i="19"/>
  <c r="O24" i="19"/>
  <c r="L24" i="19"/>
  <c r="K24" i="19"/>
  <c r="J24" i="19"/>
  <c r="I24" i="19"/>
  <c r="H24" i="19"/>
  <c r="G24" i="19"/>
  <c r="F24" i="19"/>
  <c r="E24" i="19"/>
  <c r="D24" i="19"/>
  <c r="C24" i="19"/>
  <c r="O23" i="19"/>
  <c r="K23" i="19"/>
  <c r="H23" i="19"/>
  <c r="G23" i="19"/>
  <c r="F23" i="19"/>
  <c r="E23" i="19"/>
  <c r="D23" i="19"/>
  <c r="C23" i="19"/>
  <c r="O22" i="19"/>
  <c r="L22" i="19"/>
  <c r="K22" i="19"/>
  <c r="J22" i="19"/>
  <c r="I22" i="19"/>
  <c r="G22" i="19"/>
  <c r="D22" i="19"/>
  <c r="C22" i="19"/>
  <c r="O21" i="19"/>
  <c r="N21" i="19"/>
  <c r="M21" i="19"/>
  <c r="L21" i="19"/>
  <c r="K21" i="19"/>
  <c r="J21" i="19"/>
  <c r="I21" i="19"/>
  <c r="H21" i="19"/>
  <c r="G21" i="19"/>
  <c r="F21" i="19"/>
  <c r="E21" i="19"/>
  <c r="N20" i="19"/>
  <c r="M20" i="19"/>
  <c r="J20" i="19"/>
  <c r="I20" i="19"/>
  <c r="F20" i="19"/>
  <c r="E20" i="19"/>
  <c r="C20" i="19"/>
  <c r="B20" i="19"/>
  <c r="P19" i="19"/>
  <c r="L19" i="19"/>
  <c r="D19" i="19"/>
  <c r="P18" i="19"/>
  <c r="L18" i="19"/>
  <c r="H18" i="19"/>
  <c r="D18" i="19"/>
  <c r="P17" i="19"/>
  <c r="L17" i="19"/>
  <c r="H17" i="19"/>
  <c r="D17" i="19"/>
  <c r="P16" i="19"/>
  <c r="L16" i="19"/>
  <c r="H16" i="19"/>
  <c r="D16" i="19"/>
  <c r="P15" i="19"/>
  <c r="L15" i="19"/>
  <c r="H15" i="19"/>
  <c r="D15" i="19"/>
  <c r="P14" i="19"/>
  <c r="L14" i="19"/>
  <c r="H14" i="19"/>
  <c r="D14" i="19"/>
  <c r="P13" i="19"/>
  <c r="L13" i="19"/>
  <c r="H13" i="19"/>
  <c r="D13" i="19"/>
  <c r="P12" i="19"/>
  <c r="L12" i="19"/>
  <c r="H12" i="19"/>
  <c r="D12" i="19"/>
  <c r="P11" i="19"/>
  <c r="L11" i="19"/>
  <c r="H11" i="19"/>
  <c r="D11" i="19"/>
  <c r="P10" i="19"/>
  <c r="L10" i="19"/>
  <c r="H10" i="19"/>
  <c r="D10" i="19"/>
  <c r="P9" i="19"/>
  <c r="L9" i="19"/>
  <c r="H9" i="19"/>
  <c r="D9" i="19"/>
  <c r="P8" i="19"/>
  <c r="L8" i="19"/>
  <c r="H8" i="19"/>
  <c r="D8" i="19"/>
  <c r="P7" i="19"/>
  <c r="L7" i="19"/>
  <c r="H7" i="19"/>
  <c r="D7" i="19"/>
  <c r="P6" i="19"/>
  <c r="L6" i="19"/>
  <c r="H6" i="19"/>
  <c r="D6" i="19"/>
  <c r="P5" i="19"/>
  <c r="L5" i="19"/>
  <c r="H5" i="19"/>
  <c r="D5" i="19"/>
  <c r="P4" i="19"/>
  <c r="P20" i="19" s="1"/>
  <c r="B24" i="19" s="1"/>
  <c r="L4" i="19"/>
  <c r="L20" i="19" s="1"/>
  <c r="B23" i="19" s="1"/>
  <c r="H4" i="19"/>
  <c r="H20" i="19" s="1"/>
  <c r="B22" i="19" s="1"/>
  <c r="D4" i="19"/>
  <c r="P3" i="19"/>
  <c r="L3" i="19"/>
  <c r="H3" i="19"/>
  <c r="E3" i="19"/>
  <c r="D3" i="19"/>
  <c r="M2" i="19"/>
  <c r="I2" i="19"/>
  <c r="E2" i="19"/>
  <c r="B2" i="19"/>
  <c r="C7" i="18"/>
  <c r="C6" i="18"/>
  <c r="C8" i="18" s="1"/>
  <c r="C2" i="18"/>
  <c r="S49" i="17"/>
  <c r="S52" i="17" s="1"/>
  <c r="R49" i="17"/>
  <c r="R52" i="17" s="1"/>
  <c r="P49" i="17"/>
  <c r="P52" i="17" s="1"/>
  <c r="O49" i="17"/>
  <c r="O52" i="17" s="1"/>
  <c r="M49" i="17"/>
  <c r="M52" i="17" s="1"/>
  <c r="L49" i="17"/>
  <c r="L52" i="17" s="1"/>
  <c r="J49" i="17"/>
  <c r="J52" i="17" s="1"/>
  <c r="I49" i="17"/>
  <c r="I52" i="17" s="1"/>
  <c r="G49" i="17"/>
  <c r="G52" i="17" s="1"/>
  <c r="F49" i="17"/>
  <c r="F52" i="17" s="1"/>
  <c r="D49" i="17"/>
  <c r="D52" i="17" s="1"/>
  <c r="C49" i="17"/>
  <c r="C52" i="17" s="1"/>
  <c r="S36" i="17"/>
  <c r="S51" i="17" s="1"/>
  <c r="S53" i="17" s="1"/>
  <c r="S54" i="17" s="1"/>
  <c r="S55" i="17" s="1"/>
  <c r="R36" i="17"/>
  <c r="R51" i="17" s="1"/>
  <c r="P36" i="17"/>
  <c r="P51" i="17" s="1"/>
  <c r="O51" i="17"/>
  <c r="M36" i="17"/>
  <c r="M51" i="17" s="1"/>
  <c r="L51" i="17"/>
  <c r="L53" i="17" s="1"/>
  <c r="L54" i="17" s="1"/>
  <c r="L55" i="17" s="1"/>
  <c r="J36" i="17"/>
  <c r="J51" i="17" s="1"/>
  <c r="I36" i="17"/>
  <c r="I51" i="17" s="1"/>
  <c r="I53" i="17" s="1"/>
  <c r="I54" i="17" s="1"/>
  <c r="I55" i="17" s="1"/>
  <c r="G36" i="17"/>
  <c r="G51" i="17" s="1"/>
  <c r="G53" i="17" s="1"/>
  <c r="G54" i="17" s="1"/>
  <c r="G55" i="17" s="1"/>
  <c r="F36" i="17"/>
  <c r="F51" i="17" s="1"/>
  <c r="D36" i="17"/>
  <c r="D51" i="17" s="1"/>
  <c r="C36" i="17"/>
  <c r="C51" i="17" s="1"/>
  <c r="S3" i="17"/>
  <c r="R3" i="17"/>
  <c r="P3" i="17"/>
  <c r="O3" i="17"/>
  <c r="M3" i="17"/>
  <c r="L3" i="17"/>
  <c r="J3" i="17"/>
  <c r="I3" i="17"/>
  <c r="G3" i="17"/>
  <c r="F3" i="17"/>
  <c r="D3" i="17"/>
  <c r="C3" i="17"/>
  <c r="Q2" i="17"/>
  <c r="N2" i="17"/>
  <c r="K2" i="17"/>
  <c r="H2" i="17"/>
  <c r="E2" i="17"/>
  <c r="B2" i="17"/>
  <c r="E35" i="16"/>
  <c r="C35" i="16"/>
  <c r="B34" i="16"/>
  <c r="D34" i="16" s="1"/>
  <c r="G34" i="16" s="1"/>
  <c r="B32" i="16"/>
  <c r="F32" i="16" s="1"/>
  <c r="B31" i="16"/>
  <c r="D31" i="16" s="1"/>
  <c r="G31" i="16" s="1"/>
  <c r="D30" i="16"/>
  <c r="G30" i="16" s="1"/>
  <c r="B30" i="16"/>
  <c r="B29" i="16"/>
  <c r="D29" i="16" s="1"/>
  <c r="G29" i="16" s="1"/>
  <c r="D27" i="16"/>
  <c r="G27" i="16" s="1"/>
  <c r="G26" i="16"/>
  <c r="D26" i="16"/>
  <c r="B26" i="16"/>
  <c r="B25" i="16"/>
  <c r="D25" i="16" s="1"/>
  <c r="G25" i="16" s="1"/>
  <c r="B23" i="16"/>
  <c r="D23" i="16" s="1"/>
  <c r="G23" i="16" s="1"/>
  <c r="B22" i="16"/>
  <c r="D22" i="16" s="1"/>
  <c r="G22" i="16" s="1"/>
  <c r="D21" i="16"/>
  <c r="G21" i="16" s="1"/>
  <c r="B21" i="16"/>
  <c r="F21" i="16" s="1"/>
  <c r="B20" i="16"/>
  <c r="F20" i="16" s="1"/>
  <c r="D19" i="16"/>
  <c r="G19" i="16" s="1"/>
  <c r="B19" i="16"/>
  <c r="F19" i="16" s="1"/>
  <c r="B18" i="16"/>
  <c r="F18" i="16" s="1"/>
  <c r="D17" i="16"/>
  <c r="G17" i="16" s="1"/>
  <c r="B17" i="16"/>
  <c r="F17" i="16" s="1"/>
  <c r="F15" i="16"/>
  <c r="D15" i="16"/>
  <c r="G15" i="16" s="1"/>
  <c r="F14" i="16"/>
  <c r="B14" i="16"/>
  <c r="D14" i="16" s="1"/>
  <c r="B13" i="16"/>
  <c r="F13" i="16" s="1"/>
  <c r="B12" i="16"/>
  <c r="D12" i="16" s="1"/>
  <c r="F10" i="16"/>
  <c r="D10" i="16"/>
  <c r="G10" i="16" s="1"/>
  <c r="B10" i="16"/>
  <c r="B9" i="16"/>
  <c r="F7" i="16"/>
  <c r="B7" i="16"/>
  <c r="D7" i="16" s="1"/>
  <c r="G7" i="16" s="1"/>
  <c r="B6" i="16"/>
  <c r="D6" i="16" s="1"/>
  <c r="F3" i="16"/>
  <c r="E3" i="16"/>
  <c r="D3" i="16"/>
  <c r="C3" i="16"/>
  <c r="G2" i="16"/>
  <c r="E2" i="16"/>
  <c r="C2" i="16"/>
  <c r="B2" i="16"/>
  <c r="G64" i="15"/>
  <c r="G65" i="15" s="1"/>
  <c r="B60" i="15"/>
  <c r="F59" i="15"/>
  <c r="E59" i="15"/>
  <c r="D59" i="15"/>
  <c r="C59" i="15"/>
  <c r="C60" i="15" s="1"/>
  <c r="B59" i="15"/>
  <c r="F53" i="15"/>
  <c r="E53" i="15"/>
  <c r="E60" i="15" s="1"/>
  <c r="D53" i="15"/>
  <c r="D60" i="15" s="1"/>
  <c r="C53" i="15"/>
  <c r="B53" i="15"/>
  <c r="F42" i="15"/>
  <c r="E42" i="15"/>
  <c r="E43" i="15" s="1"/>
  <c r="D42" i="15"/>
  <c r="C42" i="15"/>
  <c r="B42" i="15"/>
  <c r="F28" i="15"/>
  <c r="E28" i="15"/>
  <c r="D28" i="15"/>
  <c r="D43" i="15" s="1"/>
  <c r="C28" i="15"/>
  <c r="C43" i="15" s="1"/>
  <c r="B28" i="15"/>
  <c r="B43" i="15" s="1"/>
  <c r="G2" i="15"/>
  <c r="F2" i="15"/>
  <c r="E2" i="15"/>
  <c r="D2" i="15"/>
  <c r="C2" i="15"/>
  <c r="B2" i="15"/>
  <c r="F7" i="14"/>
  <c r="E7" i="14"/>
  <c r="H6" i="14"/>
  <c r="I6" i="14" s="1"/>
  <c r="G6" i="14"/>
  <c r="H5" i="14"/>
  <c r="I5" i="14" s="1"/>
  <c r="G5" i="14"/>
  <c r="H4" i="14"/>
  <c r="G4" i="14"/>
  <c r="I2" i="14"/>
  <c r="H2" i="14"/>
  <c r="G2" i="14"/>
  <c r="F2" i="14"/>
  <c r="E2" i="14"/>
  <c r="D2" i="14"/>
  <c r="C2" i="14"/>
  <c r="B2" i="14"/>
  <c r="E97" i="13"/>
  <c r="C97" i="13"/>
  <c r="B96" i="13"/>
  <c r="D96" i="13" s="1"/>
  <c r="G96" i="13" s="1"/>
  <c r="B95" i="13"/>
  <c r="D95" i="13" s="1"/>
  <c r="G95" i="13" s="1"/>
  <c r="B94" i="13"/>
  <c r="D94" i="13" s="1"/>
  <c r="G94" i="13" s="1"/>
  <c r="B92" i="13"/>
  <c r="D92" i="13" s="1"/>
  <c r="G92" i="13" s="1"/>
  <c r="D91" i="13"/>
  <c r="G91" i="13" s="1"/>
  <c r="B91" i="13"/>
  <c r="B90" i="13"/>
  <c r="D90" i="13" s="1"/>
  <c r="G90" i="13" s="1"/>
  <c r="D89" i="13"/>
  <c r="G89" i="13" s="1"/>
  <c r="B89" i="13"/>
  <c r="B88" i="13"/>
  <c r="D88" i="13" s="1"/>
  <c r="G88" i="13" s="1"/>
  <c r="D86" i="13"/>
  <c r="G86" i="13" s="1"/>
  <c r="B86" i="13"/>
  <c r="B84" i="13"/>
  <c r="D84" i="13" s="1"/>
  <c r="G84" i="13" s="1"/>
  <c r="G83" i="13"/>
  <c r="D83" i="13"/>
  <c r="B83" i="13"/>
  <c r="B82" i="13"/>
  <c r="D82" i="13" s="1"/>
  <c r="G82" i="13" s="1"/>
  <c r="D81" i="13"/>
  <c r="G81" i="13" s="1"/>
  <c r="B81" i="13"/>
  <c r="B80" i="13"/>
  <c r="D80" i="13" s="1"/>
  <c r="G80" i="13" s="1"/>
  <c r="B78" i="13"/>
  <c r="D78" i="13" s="1"/>
  <c r="G78" i="13" s="1"/>
  <c r="B76" i="13"/>
  <c r="D76" i="13" s="1"/>
  <c r="G76" i="13" s="1"/>
  <c r="D75" i="13"/>
  <c r="G75" i="13" s="1"/>
  <c r="B75" i="13"/>
  <c r="B74" i="13"/>
  <c r="D74" i="13" s="1"/>
  <c r="G74" i="13" s="1"/>
  <c r="G73" i="13"/>
  <c r="D73" i="13"/>
  <c r="B73" i="13"/>
  <c r="B72" i="13"/>
  <c r="D72" i="13" s="1"/>
  <c r="G72" i="13" s="1"/>
  <c r="D70" i="13"/>
  <c r="G70" i="13" s="1"/>
  <c r="B70" i="13"/>
  <c r="B68" i="13"/>
  <c r="D68" i="13" s="1"/>
  <c r="G68" i="13" s="1"/>
  <c r="B67" i="13"/>
  <c r="D67" i="13" s="1"/>
  <c r="G67" i="13" s="1"/>
  <c r="G65" i="13"/>
  <c r="D65" i="13"/>
  <c r="B65" i="13"/>
  <c r="B64" i="13"/>
  <c r="D64" i="13" s="1"/>
  <c r="G64" i="13" s="1"/>
  <c r="B62" i="13"/>
  <c r="D62" i="13" s="1"/>
  <c r="G62" i="13" s="1"/>
  <c r="B61" i="13"/>
  <c r="D61" i="13" s="1"/>
  <c r="G61" i="13" s="1"/>
  <c r="B60" i="13"/>
  <c r="D60" i="13" s="1"/>
  <c r="G60" i="13" s="1"/>
  <c r="B59" i="13"/>
  <c r="D59" i="13" s="1"/>
  <c r="G59" i="13" s="1"/>
  <c r="B57" i="13"/>
  <c r="D57" i="13" s="1"/>
  <c r="G57" i="13" s="1"/>
  <c r="D56" i="13"/>
  <c r="G56" i="13" s="1"/>
  <c r="B56" i="13"/>
  <c r="D53" i="13"/>
  <c r="G53" i="13" s="1"/>
  <c r="B53" i="13"/>
  <c r="B52" i="13"/>
  <c r="D52" i="13" s="1"/>
  <c r="G52" i="13" s="1"/>
  <c r="B51" i="13"/>
  <c r="D51" i="13" s="1"/>
  <c r="B50" i="13"/>
  <c r="D50" i="13" s="1"/>
  <c r="G50" i="13" s="1"/>
  <c r="B48" i="13"/>
  <c r="B47" i="13"/>
  <c r="D47" i="13" s="1"/>
  <c r="B46" i="13"/>
  <c r="D46" i="13" s="1"/>
  <c r="F45" i="13"/>
  <c r="G45" i="13" s="1"/>
  <c r="B45" i="13"/>
  <c r="D45" i="13" s="1"/>
  <c r="B44" i="13"/>
  <c r="B43" i="13"/>
  <c r="D43" i="13" s="1"/>
  <c r="B42" i="13"/>
  <c r="F42" i="13" s="1"/>
  <c r="B41" i="13"/>
  <c r="F41" i="13" s="1"/>
  <c r="B39" i="13"/>
  <c r="F39" i="13" s="1"/>
  <c r="B38" i="13"/>
  <c r="F38" i="13" s="1"/>
  <c r="B37" i="13"/>
  <c r="F37" i="13" s="1"/>
  <c r="B36" i="13"/>
  <c r="F36" i="13" s="1"/>
  <c r="B35" i="13"/>
  <c r="F35" i="13" s="1"/>
  <c r="B34" i="13"/>
  <c r="F34" i="13" s="1"/>
  <c r="B32" i="13"/>
  <c r="F32" i="13" s="1"/>
  <c r="B31" i="13"/>
  <c r="F31" i="13" s="1"/>
  <c r="B30" i="13"/>
  <c r="F30" i="13" s="1"/>
  <c r="B29" i="13"/>
  <c r="F29" i="13" s="1"/>
  <c r="B28" i="13"/>
  <c r="F28" i="13" s="1"/>
  <c r="B26" i="13"/>
  <c r="F26" i="13" s="1"/>
  <c r="B25" i="13"/>
  <c r="F25" i="13" s="1"/>
  <c r="B24" i="13"/>
  <c r="F24" i="13" s="1"/>
  <c r="B23" i="13"/>
  <c r="F23" i="13" s="1"/>
  <c r="B22" i="13"/>
  <c r="F22" i="13" s="1"/>
  <c r="B20" i="13"/>
  <c r="F20" i="13" s="1"/>
  <c r="B19" i="13"/>
  <c r="F19" i="13" s="1"/>
  <c r="B18" i="13"/>
  <c r="F18" i="13" s="1"/>
  <c r="B17" i="13"/>
  <c r="F17" i="13" s="1"/>
  <c r="B16" i="13"/>
  <c r="F16" i="13" s="1"/>
  <c r="B14" i="13"/>
  <c r="F14" i="13" s="1"/>
  <c r="B12" i="13"/>
  <c r="F12" i="13" s="1"/>
  <c r="B11" i="13"/>
  <c r="F11" i="13" s="1"/>
  <c r="B10" i="13"/>
  <c r="F10" i="13" s="1"/>
  <c r="B9" i="13"/>
  <c r="F9" i="13" s="1"/>
  <c r="F8" i="13"/>
  <c r="D8" i="13"/>
  <c r="F6" i="13"/>
  <c r="D6" i="13"/>
  <c r="G6" i="13" s="1"/>
  <c r="B6" i="13"/>
  <c r="F3" i="13"/>
  <c r="E3" i="13"/>
  <c r="D3" i="13"/>
  <c r="C3" i="13"/>
  <c r="E2" i="13"/>
  <c r="C2" i="13"/>
  <c r="E20" i="11"/>
  <c r="E19" i="11"/>
  <c r="D18" i="11"/>
  <c r="C18" i="11"/>
  <c r="E17" i="11"/>
  <c r="E16" i="11"/>
  <c r="E15" i="11"/>
  <c r="E18" i="11" s="1"/>
  <c r="E13" i="11"/>
  <c r="D12" i="11"/>
  <c r="C12" i="11"/>
  <c r="E11" i="11"/>
  <c r="E10" i="11"/>
  <c r="E12" i="11" s="1"/>
  <c r="D7" i="11"/>
  <c r="C7" i="11"/>
  <c r="E6" i="11"/>
  <c r="E5" i="11"/>
  <c r="D20" i="9"/>
  <c r="C20" i="9"/>
  <c r="D13" i="9"/>
  <c r="D21" i="9" s="1"/>
  <c r="D24" i="9" s="1"/>
  <c r="D27" i="9" s="1"/>
  <c r="C13" i="9"/>
  <c r="C45" i="8"/>
  <c r="B45" i="8"/>
  <c r="C40" i="8"/>
  <c r="C46" i="8" s="1"/>
  <c r="B40" i="8"/>
  <c r="C33" i="8"/>
  <c r="B33" i="8"/>
  <c r="C28" i="8"/>
  <c r="C34" i="8" s="1"/>
  <c r="B28" i="8"/>
  <c r="C20" i="8"/>
  <c r="C21" i="8" s="1"/>
  <c r="B20" i="8"/>
  <c r="C13" i="8"/>
  <c r="B13" i="8"/>
  <c r="E48" i="10"/>
  <c r="E46" i="10"/>
  <c r="E44" i="10"/>
  <c r="C42" i="10"/>
  <c r="B42" i="10"/>
  <c r="E41" i="10"/>
  <c r="E40" i="10"/>
  <c r="E39" i="10"/>
  <c r="E38" i="10"/>
  <c r="E37" i="10"/>
  <c r="E35" i="10"/>
  <c r="E33" i="10"/>
  <c r="E30" i="10"/>
  <c r="C29" i="10"/>
  <c r="C31" i="10" s="1"/>
  <c r="B29" i="10"/>
  <c r="B31" i="10" s="1"/>
  <c r="E28" i="10"/>
  <c r="E27" i="10"/>
  <c r="E26" i="10"/>
  <c r="E29" i="10" s="1"/>
  <c r="E31" i="10" s="1"/>
  <c r="E22" i="10"/>
  <c r="B20" i="10"/>
  <c r="E19" i="10"/>
  <c r="E18" i="10"/>
  <c r="E17" i="10"/>
  <c r="E20" i="10" s="1"/>
  <c r="B14" i="10"/>
  <c r="E13" i="10"/>
  <c r="E12" i="10"/>
  <c r="E14" i="10" s="1"/>
  <c r="C10" i="10"/>
  <c r="C15" i="10" s="1"/>
  <c r="C21" i="10" s="1"/>
  <c r="C23" i="10" s="1"/>
  <c r="C32" i="10" s="1"/>
  <c r="C43" i="10" s="1"/>
  <c r="C45" i="10" s="1"/>
  <c r="C47" i="10" s="1"/>
  <c r="C49" i="10" s="1"/>
  <c r="B10" i="10"/>
  <c r="B15" i="10" s="1"/>
  <c r="E9" i="10"/>
  <c r="C8" i="10"/>
  <c r="E8" i="10"/>
  <c r="E7" i="10"/>
  <c r="E6" i="10"/>
  <c r="E10" i="10" s="1"/>
  <c r="K69" i="7"/>
  <c r="J69" i="7"/>
  <c r="G69" i="7"/>
  <c r="F69" i="7"/>
  <c r="E69" i="7"/>
  <c r="D69" i="7"/>
  <c r="C69" i="7"/>
  <c r="B69" i="7"/>
  <c r="L68" i="7"/>
  <c r="I68" i="7"/>
  <c r="H68" i="7"/>
  <c r="L67" i="7"/>
  <c r="I67" i="7"/>
  <c r="H67" i="7"/>
  <c r="L66" i="7"/>
  <c r="I66" i="7"/>
  <c r="H66" i="7"/>
  <c r="L65" i="7"/>
  <c r="I65" i="7"/>
  <c r="H65" i="7"/>
  <c r="L64" i="7"/>
  <c r="I64" i="7"/>
  <c r="H64" i="7"/>
  <c r="L63" i="7"/>
  <c r="I63" i="7"/>
  <c r="I69" i="7" s="1"/>
  <c r="H63" i="7"/>
  <c r="L61" i="7"/>
  <c r="I61" i="7"/>
  <c r="H61" i="7"/>
  <c r="K59" i="7"/>
  <c r="J59" i="7"/>
  <c r="J60" i="7" s="1"/>
  <c r="J70" i="7" s="1"/>
  <c r="G59" i="7"/>
  <c r="F59" i="7"/>
  <c r="E59" i="7"/>
  <c r="D59" i="7"/>
  <c r="C59" i="7"/>
  <c r="B59" i="7"/>
  <c r="L58" i="7"/>
  <c r="I58" i="7"/>
  <c r="H58" i="7"/>
  <c r="L57" i="7"/>
  <c r="L59" i="7" s="1"/>
  <c r="I57" i="7"/>
  <c r="H57" i="7"/>
  <c r="L56" i="7"/>
  <c r="I56" i="7"/>
  <c r="H56" i="7"/>
  <c r="L55" i="7"/>
  <c r="I55" i="7"/>
  <c r="H55" i="7"/>
  <c r="K53" i="7"/>
  <c r="J53" i="7"/>
  <c r="G53" i="7"/>
  <c r="F53" i="7"/>
  <c r="E53" i="7"/>
  <c r="D53" i="7"/>
  <c r="C53" i="7"/>
  <c r="B53" i="7"/>
  <c r="L52" i="7"/>
  <c r="I52" i="7"/>
  <c r="H52" i="7"/>
  <c r="L51" i="7"/>
  <c r="I51" i="7"/>
  <c r="H51" i="7"/>
  <c r="L50" i="7"/>
  <c r="I50" i="7"/>
  <c r="H50" i="7"/>
  <c r="L49" i="7"/>
  <c r="I49" i="7"/>
  <c r="H49" i="7"/>
  <c r="L48" i="7"/>
  <c r="I48" i="7"/>
  <c r="H48" i="7"/>
  <c r="L47" i="7"/>
  <c r="L53" i="7" s="1"/>
  <c r="I47" i="7"/>
  <c r="H47" i="7"/>
  <c r="L46" i="7"/>
  <c r="I46" i="7"/>
  <c r="I53" i="7" s="1"/>
  <c r="H46" i="7"/>
  <c r="K43" i="7"/>
  <c r="J43" i="7"/>
  <c r="C43" i="7"/>
  <c r="K42" i="7"/>
  <c r="J42" i="7"/>
  <c r="G42" i="7"/>
  <c r="F42" i="7"/>
  <c r="E42" i="7"/>
  <c r="D42" i="7"/>
  <c r="C42" i="7"/>
  <c r="B42" i="7"/>
  <c r="L41" i="7"/>
  <c r="I41" i="7"/>
  <c r="H41" i="7"/>
  <c r="L40" i="7"/>
  <c r="I40" i="7"/>
  <c r="H40" i="7"/>
  <c r="L39" i="7"/>
  <c r="I39" i="7"/>
  <c r="H39" i="7"/>
  <c r="L38" i="7"/>
  <c r="I38" i="7"/>
  <c r="H38" i="7"/>
  <c r="L37" i="7"/>
  <c r="I37" i="7"/>
  <c r="H37" i="7"/>
  <c r="L36" i="7"/>
  <c r="I36" i="7"/>
  <c r="H36" i="7"/>
  <c r="L35" i="7"/>
  <c r="I35" i="7"/>
  <c r="H35" i="7"/>
  <c r="L34" i="7"/>
  <c r="I34" i="7"/>
  <c r="H34" i="7"/>
  <c r="L33" i="7"/>
  <c r="I33" i="7"/>
  <c r="H33" i="7"/>
  <c r="L32" i="7"/>
  <c r="I32" i="7"/>
  <c r="H32" i="7"/>
  <c r="L31" i="7"/>
  <c r="I31" i="7"/>
  <c r="H31" i="7"/>
  <c r="L30" i="7"/>
  <c r="I30" i="7"/>
  <c r="H30" i="7"/>
  <c r="H42" i="7" s="1"/>
  <c r="K28" i="7"/>
  <c r="J28" i="7"/>
  <c r="G28" i="7"/>
  <c r="F28" i="7"/>
  <c r="F43" i="7" s="1"/>
  <c r="E28" i="7"/>
  <c r="E43" i="7" s="1"/>
  <c r="D28" i="7"/>
  <c r="D43" i="7" s="1"/>
  <c r="C28" i="7"/>
  <c r="B28" i="7"/>
  <c r="B43" i="7" s="1"/>
  <c r="L27" i="7"/>
  <c r="I27" i="7"/>
  <c r="H27" i="7"/>
  <c r="L26" i="7"/>
  <c r="I26" i="7"/>
  <c r="H26" i="7"/>
  <c r="L25" i="7"/>
  <c r="I25" i="7"/>
  <c r="H25" i="7"/>
  <c r="L24" i="7"/>
  <c r="I24" i="7"/>
  <c r="H24" i="7"/>
  <c r="L23" i="7"/>
  <c r="I23" i="7"/>
  <c r="H23" i="7"/>
  <c r="L22" i="7"/>
  <c r="I22" i="7"/>
  <c r="H22" i="7"/>
  <c r="L21" i="7"/>
  <c r="I21" i="7"/>
  <c r="H21" i="7"/>
  <c r="L20" i="7"/>
  <c r="I20" i="7"/>
  <c r="H20" i="7"/>
  <c r="L19" i="7"/>
  <c r="I19" i="7"/>
  <c r="L18" i="7"/>
  <c r="I18" i="7"/>
  <c r="H18" i="7"/>
  <c r="L17" i="7"/>
  <c r="I17" i="7"/>
  <c r="H17" i="7"/>
  <c r="L16" i="7"/>
  <c r="I16" i="7"/>
  <c r="H16" i="7"/>
  <c r="L15" i="7"/>
  <c r="I15" i="7"/>
  <c r="H15" i="7"/>
  <c r="L14" i="7"/>
  <c r="I14" i="7"/>
  <c r="H14" i="7"/>
  <c r="L13" i="7"/>
  <c r="I13" i="7"/>
  <c r="H13" i="7"/>
  <c r="L12" i="7"/>
  <c r="I12" i="7"/>
  <c r="H12" i="7"/>
  <c r="L11" i="7"/>
  <c r="I11" i="7"/>
  <c r="H11" i="7"/>
  <c r="L10" i="7"/>
  <c r="I10" i="7"/>
  <c r="H10" i="7"/>
  <c r="L9" i="7"/>
  <c r="I9" i="7"/>
  <c r="H9" i="7"/>
  <c r="L8" i="7"/>
  <c r="I8" i="7"/>
  <c r="H8" i="7"/>
  <c r="L7" i="7"/>
  <c r="I7" i="7"/>
  <c r="H7" i="7"/>
  <c r="L6" i="7"/>
  <c r="I6" i="7"/>
  <c r="I28" i="7" s="1"/>
  <c r="H6" i="7"/>
  <c r="D7" i="4"/>
  <c r="C7" i="4"/>
  <c r="F60" i="7" l="1"/>
  <c r="F70" i="7" s="1"/>
  <c r="D44" i="13"/>
  <c r="F44" i="13"/>
  <c r="F97" i="13" s="1"/>
  <c r="B60" i="7"/>
  <c r="B70" i="7" s="1"/>
  <c r="E21" i="11"/>
  <c r="E42" i="10"/>
  <c r="G47" i="13"/>
  <c r="I42" i="7"/>
  <c r="C60" i="7"/>
  <c r="C70" i="7" s="1"/>
  <c r="C21" i="11"/>
  <c r="F6" i="16"/>
  <c r="G6" i="16" s="1"/>
  <c r="D32" i="16"/>
  <c r="G32" i="16" s="1"/>
  <c r="J8" i="58"/>
  <c r="J13" i="58"/>
  <c r="K11" i="58"/>
  <c r="J146" i="58"/>
  <c r="K156" i="58"/>
  <c r="D168" i="58"/>
  <c r="H53" i="7"/>
  <c r="H60" i="7" s="1"/>
  <c r="H70" i="7" s="1"/>
  <c r="D60" i="7"/>
  <c r="D70" i="7" s="1"/>
  <c r="E15" i="10"/>
  <c r="E21" i="10" s="1"/>
  <c r="E23" i="10" s="1"/>
  <c r="E32" i="10" s="1"/>
  <c r="B21" i="8"/>
  <c r="D21" i="11"/>
  <c r="D9" i="13"/>
  <c r="G9" i="13" s="1"/>
  <c r="D10" i="13"/>
  <c r="G10" i="13" s="1"/>
  <c r="D11" i="13"/>
  <c r="G11" i="13" s="1"/>
  <c r="D12" i="13"/>
  <c r="G12" i="13" s="1"/>
  <c r="D14" i="13"/>
  <c r="G14" i="13" s="1"/>
  <c r="D16" i="13"/>
  <c r="G16" i="13" s="1"/>
  <c r="D17" i="13"/>
  <c r="G17" i="13" s="1"/>
  <c r="D18" i="13"/>
  <c r="G18" i="13" s="1"/>
  <c r="D19" i="13"/>
  <c r="G19" i="13" s="1"/>
  <c r="D20" i="13"/>
  <c r="G20" i="13" s="1"/>
  <c r="D22" i="13"/>
  <c r="G22" i="13" s="1"/>
  <c r="D23" i="13"/>
  <c r="G23" i="13" s="1"/>
  <c r="D24" i="13"/>
  <c r="G24" i="13" s="1"/>
  <c r="D25" i="13"/>
  <c r="G25" i="13" s="1"/>
  <c r="D26" i="13"/>
  <c r="G26" i="13" s="1"/>
  <c r="D28" i="13"/>
  <c r="G28" i="13" s="1"/>
  <c r="D29" i="13"/>
  <c r="G29" i="13" s="1"/>
  <c r="D30" i="13"/>
  <c r="G30" i="13" s="1"/>
  <c r="D31" i="13"/>
  <c r="G31" i="13" s="1"/>
  <c r="D32" i="13"/>
  <c r="G32" i="13" s="1"/>
  <c r="D34" i="13"/>
  <c r="G34" i="13" s="1"/>
  <c r="D35" i="13"/>
  <c r="G35" i="13" s="1"/>
  <c r="D36" i="13"/>
  <c r="G36" i="13" s="1"/>
  <c r="D37" i="13"/>
  <c r="G37" i="13" s="1"/>
  <c r="D38" i="13"/>
  <c r="G38" i="13" s="1"/>
  <c r="D39" i="13"/>
  <c r="G39" i="13" s="1"/>
  <c r="D41" i="13"/>
  <c r="G41" i="13" s="1"/>
  <c r="D42" i="13"/>
  <c r="G42" i="13" s="1"/>
  <c r="F43" i="13"/>
  <c r="G43" i="13" s="1"/>
  <c r="F47" i="13"/>
  <c r="F43" i="15"/>
  <c r="E61" i="15"/>
  <c r="E62" i="15" s="1"/>
  <c r="D13" i="16"/>
  <c r="G13" i="16" s="1"/>
  <c r="D18" i="16"/>
  <c r="G18" i="16" s="1"/>
  <c r="D20" i="16"/>
  <c r="G20" i="16" s="1"/>
  <c r="C52" i="45"/>
  <c r="C54" i="45" s="1"/>
  <c r="J69" i="58"/>
  <c r="G80" i="58"/>
  <c r="K79" i="58"/>
  <c r="E91" i="58"/>
  <c r="G102" i="58"/>
  <c r="K101" i="58"/>
  <c r="K107" i="58"/>
  <c r="K113" i="58" s="1"/>
  <c r="E113" i="58"/>
  <c r="G124" i="58"/>
  <c r="K123" i="58"/>
  <c r="K129" i="58"/>
  <c r="K135" i="58" s="1"/>
  <c r="E135" i="58"/>
  <c r="F48" i="13"/>
  <c r="D48" i="13"/>
  <c r="G48" i="13" s="1"/>
  <c r="D9" i="16"/>
  <c r="F9" i="16"/>
  <c r="L42" i="7"/>
  <c r="G43" i="7"/>
  <c r="G60" i="7"/>
  <c r="G70" i="7" s="1"/>
  <c r="L69" i="7"/>
  <c r="E9" i="46"/>
  <c r="H168" i="58"/>
  <c r="L28" i="7"/>
  <c r="L43" i="7" s="1"/>
  <c r="H59" i="7"/>
  <c r="I59" i="7"/>
  <c r="E60" i="7"/>
  <c r="E70" i="7" s="1"/>
  <c r="K60" i="7"/>
  <c r="K70" i="7" s="1"/>
  <c r="H69" i="7"/>
  <c r="B21" i="10"/>
  <c r="B23" i="10" s="1"/>
  <c r="B34" i="8"/>
  <c r="B46" i="8"/>
  <c r="C21" i="9"/>
  <c r="C24" i="9" s="1"/>
  <c r="C27" i="9" s="1"/>
  <c r="E7" i="11"/>
  <c r="F46" i="13"/>
  <c r="G46" i="13" s="1"/>
  <c r="D20" i="19"/>
  <c r="B21" i="19" s="1"/>
  <c r="B35" i="22"/>
  <c r="O32" i="34"/>
  <c r="M21" i="35"/>
  <c r="R41" i="35"/>
  <c r="F12" i="37"/>
  <c r="J12" i="37"/>
  <c r="N12" i="37"/>
  <c r="G7" i="40"/>
  <c r="K24" i="58"/>
  <c r="D13" i="58"/>
  <c r="F36" i="58"/>
  <c r="F14" i="58" s="1"/>
  <c r="K46" i="58"/>
  <c r="E58" i="58"/>
  <c r="F135" i="58"/>
  <c r="I4" i="14"/>
  <c r="I7" i="14" s="1"/>
  <c r="R8" i="34"/>
  <c r="R10" i="34" s="1"/>
  <c r="E15" i="34"/>
  <c r="E21" i="34" s="1"/>
  <c r="E23" i="34" s="1"/>
  <c r="E32" i="34" s="1"/>
  <c r="I15" i="34"/>
  <c r="I21" i="34" s="1"/>
  <c r="I23" i="34" s="1"/>
  <c r="I32" i="34" s="1"/>
  <c r="M15" i="34"/>
  <c r="M21" i="34" s="1"/>
  <c r="M23" i="34" s="1"/>
  <c r="M32" i="34" s="1"/>
  <c r="Q15" i="34"/>
  <c r="Q21" i="34" s="1"/>
  <c r="Q23" i="34" s="1"/>
  <c r="Q32" i="34" s="1"/>
  <c r="C12" i="37"/>
  <c r="K12" i="37"/>
  <c r="R12" i="37"/>
  <c r="B21" i="37"/>
  <c r="F21" i="37"/>
  <c r="J21" i="37"/>
  <c r="N21" i="37"/>
  <c r="H21" i="37"/>
  <c r="E34" i="37"/>
  <c r="M34" i="37"/>
  <c r="D18" i="44"/>
  <c r="G8" i="58"/>
  <c r="G13" i="58"/>
  <c r="G14" i="58" s="1"/>
  <c r="E25" i="58"/>
  <c r="E14" i="58" s="1"/>
  <c r="G36" i="58"/>
  <c r="K35" i="58"/>
  <c r="E47" i="58"/>
  <c r="J58" i="58"/>
  <c r="G69" i="58"/>
  <c r="K68" i="58"/>
  <c r="K74" i="58"/>
  <c r="K80" i="58" s="1"/>
  <c r="D80" i="58"/>
  <c r="D14" i="58" s="1"/>
  <c r="H80" i="58"/>
  <c r="I80" i="58"/>
  <c r="J91" i="58"/>
  <c r="D102" i="58"/>
  <c r="H102" i="58"/>
  <c r="I102" i="58"/>
  <c r="J113" i="58"/>
  <c r="D124" i="58"/>
  <c r="H124" i="58"/>
  <c r="I124" i="58"/>
  <c r="J135" i="58"/>
  <c r="K145" i="58"/>
  <c r="D157" i="58"/>
  <c r="H157" i="58"/>
  <c r="K162" i="58"/>
  <c r="K168" i="58" s="1"/>
  <c r="E168" i="58"/>
  <c r="F168" i="58"/>
  <c r="G7" i="14"/>
  <c r="F60" i="15"/>
  <c r="F12" i="16"/>
  <c r="G12" i="16" s="1"/>
  <c r="G14" i="16"/>
  <c r="D42" i="21"/>
  <c r="K7" i="30"/>
  <c r="E20" i="32"/>
  <c r="B21" i="34"/>
  <c r="B23" i="34" s="1"/>
  <c r="B32" i="34" s="1"/>
  <c r="F21" i="34"/>
  <c r="F23" i="34" s="1"/>
  <c r="F32" i="34" s="1"/>
  <c r="J21" i="34"/>
  <c r="J23" i="34" s="1"/>
  <c r="J32" i="34" s="1"/>
  <c r="N21" i="34"/>
  <c r="N23" i="34" s="1"/>
  <c r="N32" i="34" s="1"/>
  <c r="D21" i="35"/>
  <c r="L21" i="35"/>
  <c r="I20" i="36"/>
  <c r="D12" i="37"/>
  <c r="L12" i="37"/>
  <c r="G21" i="37"/>
  <c r="O21" i="37"/>
  <c r="I21" i="37"/>
  <c r="Q21" i="37"/>
  <c r="R25" i="37"/>
  <c r="B34" i="37"/>
  <c r="J34" i="37"/>
  <c r="G34" i="37"/>
  <c r="O34" i="37"/>
  <c r="B52" i="45"/>
  <c r="B54" i="45" s="1"/>
  <c r="B22" i="56"/>
  <c r="B24" i="56" s="1"/>
  <c r="D8" i="58"/>
  <c r="H8" i="58"/>
  <c r="H13" i="58"/>
  <c r="J25" i="58"/>
  <c r="I36" i="58"/>
  <c r="K57" i="58"/>
  <c r="K63" i="58"/>
  <c r="K69" i="58" s="1"/>
  <c r="I69" i="58"/>
  <c r="F80" i="58"/>
  <c r="K90" i="58"/>
  <c r="F102" i="58"/>
  <c r="K112" i="58"/>
  <c r="F124" i="58"/>
  <c r="K134" i="58"/>
  <c r="I146" i="58"/>
  <c r="E157" i="58"/>
  <c r="M53" i="17"/>
  <c r="M54" i="17" s="1"/>
  <c r="M55" i="17" s="1"/>
  <c r="J53" i="17"/>
  <c r="J54" i="17" s="1"/>
  <c r="J55" i="17" s="1"/>
  <c r="F53" i="17"/>
  <c r="F54" i="17" s="1"/>
  <c r="F55" i="17" s="1"/>
  <c r="R53" i="17"/>
  <c r="R54" i="17" s="1"/>
  <c r="R55" i="17" s="1"/>
  <c r="P53" i="17"/>
  <c r="P54" i="17" s="1"/>
  <c r="P55" i="17" s="1"/>
  <c r="O53" i="17"/>
  <c r="O54" i="17" s="1"/>
  <c r="O55" i="17" s="1"/>
  <c r="R20" i="34"/>
  <c r="H28" i="60"/>
  <c r="R20" i="37"/>
  <c r="R21" i="37" s="1"/>
  <c r="B42" i="21"/>
  <c r="G8" i="13"/>
  <c r="D21" i="31"/>
  <c r="H28" i="7"/>
  <c r="H43" i="7" s="1"/>
  <c r="B61" i="15"/>
  <c r="B62" i="15" s="1"/>
  <c r="B21" i="35"/>
  <c r="R21" i="35"/>
  <c r="D35" i="16"/>
  <c r="I43" i="7"/>
  <c r="B32" i="10"/>
  <c r="B43" i="10" s="1"/>
  <c r="B45" i="10" s="1"/>
  <c r="B47" i="10" s="1"/>
  <c r="B49" i="10" s="1"/>
  <c r="F61" i="15"/>
  <c r="F62" i="15" s="1"/>
  <c r="L60" i="7"/>
  <c r="L70" i="7" s="1"/>
  <c r="E23" i="11"/>
  <c r="E22" i="11"/>
  <c r="D61" i="15"/>
  <c r="D62" i="15" s="1"/>
  <c r="D53" i="17"/>
  <c r="D54" i="17" s="1"/>
  <c r="D55" i="17" s="1"/>
  <c r="C61" i="15"/>
  <c r="C62" i="15" s="1"/>
  <c r="I60" i="7"/>
  <c r="I70" i="7" s="1"/>
  <c r="C47" i="8"/>
  <c r="B4" i="8" s="1"/>
  <c r="G51" i="13"/>
  <c r="C53" i="17"/>
  <c r="C54" i="17" s="1"/>
  <c r="C55" i="17" s="1"/>
  <c r="B25" i="19"/>
  <c r="D32" i="34"/>
  <c r="R14" i="34"/>
  <c r="R15" i="34" s="1"/>
  <c r="R21" i="34" s="1"/>
  <c r="R23" i="34" s="1"/>
  <c r="K12" i="58"/>
  <c r="K52" i="58"/>
  <c r="K58" i="58" s="1"/>
  <c r="K151" i="58"/>
  <c r="K157" i="58" s="1"/>
  <c r="D39" i="31"/>
  <c r="C32" i="34"/>
  <c r="F13" i="58"/>
  <c r="K47" i="58"/>
  <c r="K140" i="58"/>
  <c r="G21" i="34"/>
  <c r="G23" i="34" s="1"/>
  <c r="G32" i="34" s="1"/>
  <c r="R29" i="34"/>
  <c r="R31" i="34" s="1"/>
  <c r="E27" i="38"/>
  <c r="E52" i="38" s="1"/>
  <c r="E54" i="38" s="1"/>
  <c r="E27" i="45"/>
  <c r="E51" i="45"/>
  <c r="H14" i="58"/>
  <c r="K10" i="58"/>
  <c r="K30" i="58"/>
  <c r="K36" i="58" s="1"/>
  <c r="R31" i="35"/>
  <c r="K7" i="58"/>
  <c r="K9" i="58"/>
  <c r="K19" i="58"/>
  <c r="K25" i="58" s="1"/>
  <c r="K118" i="58"/>
  <c r="K124" i="58" s="1"/>
  <c r="K6" i="58"/>
  <c r="B25" i="52"/>
  <c r="K5" i="58"/>
  <c r="K85" i="58"/>
  <c r="K91" i="58" s="1"/>
  <c r="K96" i="58"/>
  <c r="K102" i="58" s="1"/>
  <c r="I4" i="40"/>
  <c r="I7" i="40" s="1"/>
  <c r="K4" i="58"/>
  <c r="D97" i="13" l="1"/>
  <c r="E43" i="10"/>
  <c r="E45" i="10" s="1"/>
  <c r="E47" i="10" s="1"/>
  <c r="E49" i="10" s="1"/>
  <c r="J14" i="58"/>
  <c r="F35" i="16"/>
  <c r="K8" i="58"/>
  <c r="R32" i="34"/>
  <c r="G9" i="16"/>
  <c r="G35" i="16" s="1"/>
  <c r="G44" i="13"/>
  <c r="G97" i="13"/>
  <c r="K13" i="58"/>
  <c r="E52" i="45"/>
  <c r="E54" i="45" s="1"/>
  <c r="K146" i="58"/>
  <c r="B47" i="8"/>
  <c r="G62" i="15"/>
  <c r="G66" i="15" s="1"/>
  <c r="K14" i="58" l="1"/>
</calcChain>
</file>

<file path=xl/sharedStrings.xml><?xml version="1.0" encoding="utf-8"?>
<sst xmlns="http://schemas.openxmlformats.org/spreadsheetml/2006/main" count="9836" uniqueCount="3762">
  <si>
    <t>Uraian</t>
  </si>
  <si>
    <t>Tradisional</t>
  </si>
  <si>
    <t>PAYDI</t>
  </si>
  <si>
    <t>Jurnal Eliminasi</t>
  </si>
  <si>
    <t>Gabungan</t>
  </si>
  <si>
    <t>Dana Asuransi</t>
  </si>
  <si>
    <t>Dana Perusahaan</t>
  </si>
  <si>
    <t>Total</t>
  </si>
  <si>
    <t>Saldo SAK</t>
  </si>
  <si>
    <t>Saldo SAP</t>
  </si>
  <si>
    <t>ASET</t>
  </si>
  <si>
    <t>Investasi</t>
  </si>
  <si>
    <t xml:space="preserve">Deposito Berjangka </t>
  </si>
  <si>
    <t>Sertifikat Deposito</t>
  </si>
  <si>
    <t xml:space="preserve">Saham </t>
  </si>
  <si>
    <t>Obligasi Korporasi</t>
  </si>
  <si>
    <t>Obligasi / Sukuk Daerah</t>
  </si>
  <si>
    <t>MTN</t>
  </si>
  <si>
    <t xml:space="preserve">Surat Berharga yang Diterbitkan oleh Negara RI </t>
  </si>
  <si>
    <t xml:space="preserve">Surat Berharga yang Diterbitkan oleh Negara Selain Negara RI </t>
  </si>
  <si>
    <t>Surat Berharga yang Diterbitkan oleh Bank Indonesia</t>
  </si>
  <si>
    <t>Surat Berharga yang Diterbitkan oleh Lembaga Multinasional</t>
  </si>
  <si>
    <t>Reksa Dana</t>
  </si>
  <si>
    <t>Efek Beragun Aset</t>
  </si>
  <si>
    <t>Dana Investasi Real Estat</t>
  </si>
  <si>
    <t>Dana Investasi Infrastruktur Berbentuk Kontrak Investasi Kolektif</t>
  </si>
  <si>
    <t>REPO</t>
  </si>
  <si>
    <t>Penyertaan Langsung</t>
  </si>
  <si>
    <t>Tanah, Bangunan dengan Hak Strata, atau Tanah dengan Bangunan, untuk Investasi</t>
  </si>
  <si>
    <t>Pembiayaan Melalui Kerjasama dengan Pihak Lain (Executing)</t>
  </si>
  <si>
    <t>Emas Murni</t>
  </si>
  <si>
    <t>Pinjaman yang Dijamin dengan Hak Tanggungan</t>
  </si>
  <si>
    <t>Pinjaman Polis</t>
  </si>
  <si>
    <t>Investasi Lain</t>
  </si>
  <si>
    <t>Jumlah Investasi</t>
  </si>
  <si>
    <t>Bukan Investasi</t>
  </si>
  <si>
    <t>Kas dan Bank</t>
  </si>
  <si>
    <t>Tagihan Premi Penutupan Langsung</t>
  </si>
  <si>
    <t>Tagihan Premi Reasuransi</t>
  </si>
  <si>
    <t>Aset Reasuransi</t>
  </si>
  <si>
    <t>Tagihan Klaim Koasuransi</t>
  </si>
  <si>
    <t>Tagihan Klaim Reasuransi</t>
  </si>
  <si>
    <t>Tagihan Investasi</t>
  </si>
  <si>
    <t>Tagihan Hasil Investasi</t>
  </si>
  <si>
    <t>Bangunan dengan Hak Strata atau Tanah dengan Bangunan untuk Dipakai Sendiri</t>
  </si>
  <si>
    <t>Biaya Akuisisi yang Ditangguhkan</t>
  </si>
  <si>
    <t>Aset Tetap Lain</t>
  </si>
  <si>
    <t>Aset Lain</t>
  </si>
  <si>
    <t>Jumlah Bukan Investasi</t>
  </si>
  <si>
    <t>JUMLAH ASET</t>
  </si>
  <si>
    <t>Utang</t>
  </si>
  <si>
    <t>Utang Klaim</t>
  </si>
  <si>
    <t>Utang Koasuransi</t>
  </si>
  <si>
    <t>Utang Reasuransi</t>
  </si>
  <si>
    <t>Utang Komisi</t>
  </si>
  <si>
    <t>Utang Pajak</t>
  </si>
  <si>
    <t>Biaya yang Masih Harus Dibayar</t>
  </si>
  <si>
    <t>Utang Lain</t>
  </si>
  <si>
    <t>Jumlah Utang</t>
  </si>
  <si>
    <t>Cadangan Teknis</t>
  </si>
  <si>
    <t>Cadangan Premi</t>
  </si>
  <si>
    <t>Cadangan Atas Premi Yang Belum Merupakan Pendapatan</t>
  </si>
  <si>
    <t xml:space="preserve">Cadangan Klaim </t>
  </si>
  <si>
    <t>Cadangan atas Risiko Bencana (Catastrophic)</t>
  </si>
  <si>
    <t>Jumlah Cadangan Teknis</t>
  </si>
  <si>
    <t>Pinjaman Subordinasi</t>
  </si>
  <si>
    <t>Modal Disetor</t>
  </si>
  <si>
    <t>Agio Saham</t>
  </si>
  <si>
    <t>Saldo Laba</t>
  </si>
  <si>
    <t>Komponen Ekuitas Lainnya</t>
  </si>
  <si>
    <t>Selisih Penilaian Berdasar SAK &amp; SAP</t>
  </si>
  <si>
    <t>Aset yang Tidak Termasuk AYD</t>
  </si>
  <si>
    <t>Jumlah Ekuitas</t>
  </si>
  <si>
    <t>Jumlah Deviasi</t>
  </si>
  <si>
    <t>Informasi</t>
  </si>
  <si>
    <t>1. Nama Perusahaan</t>
  </si>
  <si>
    <t>2. Alamat Lengkap</t>
  </si>
  <si>
    <t>3 DATI I (Provinsi)</t>
  </si>
  <si>
    <t>4. DATI II (Kabupaten/Kotamdya)</t>
  </si>
  <si>
    <t>5. Telepon</t>
  </si>
  <si>
    <t>6.  Fax</t>
  </si>
  <si>
    <t>7. Email</t>
  </si>
  <si>
    <t>8. NPWP</t>
  </si>
  <si>
    <t>9. No Izin Usaha</t>
  </si>
  <si>
    <t>10. Tgl Izin Usaha</t>
  </si>
  <si>
    <t>11. Informasi Kantor Cabang/Perwakilan</t>
  </si>
  <si>
    <t xml:space="preserve">    a Jumlah Cabang/Perwakilan</t>
  </si>
  <si>
    <t xml:space="preserve">    b. Jumlah Tertanggung</t>
  </si>
  <si>
    <t>12. Auditor Eksternal</t>
  </si>
  <si>
    <t>Nama Pemegang Saham</t>
  </si>
  <si>
    <t>Kepemilikan Saham</t>
  </si>
  <si>
    <t>Rupiah</t>
  </si>
  <si>
    <t>Persentase (%)</t>
  </si>
  <si>
    <t>daftar rincian pemegang saham ke-1</t>
  </si>
  <si>
    <t>daftar rincian pemegang saham ke-2</t>
  </si>
  <si>
    <t>daftar rincian pemegang saham ke-3 dan seterusnya</t>
  </si>
  <si>
    <t>Profil Perusahaan - Rincian Pemegang Saham</t>
  </si>
  <si>
    <t>Profil Perusahaan</t>
  </si>
  <si>
    <t>Jabatan</t>
  </si>
  <si>
    <t>daftar rincian direksi dan/atau komisaris ke-1</t>
  </si>
  <si>
    <t>daftar rincian direksi dan/atau komisaris ke-2</t>
  </si>
  <si>
    <t>daftar rincian direksi dan/atau komisaris ke-3 dan seterusnya</t>
  </si>
  <si>
    <t>Profil Perusahaan - Rincian Direksi dan Komisaris</t>
  </si>
  <si>
    <t>Nama</t>
  </si>
  <si>
    <t>No Telpon</t>
  </si>
  <si>
    <t>Extension</t>
  </si>
  <si>
    <t>Email</t>
  </si>
  <si>
    <t>daftar rincian PIC Laporan Keuangan ke-1</t>
  </si>
  <si>
    <t>daftar rincian PIC Laporan Keuangan ke-2</t>
  </si>
  <si>
    <t>daftar rincian PIC Laporan Keuangan ke-3 dan seterusnya</t>
  </si>
  <si>
    <t>Profil Perusahaan - Rincian PIC Laporan Keuangan</t>
  </si>
  <si>
    <t/>
  </si>
  <si>
    <t>Liabilitas</t>
  </si>
  <si>
    <t>Jumlah Liabilitas</t>
  </si>
  <si>
    <t>Ekuitas</t>
  </si>
  <si>
    <t xml:space="preserve">Jumlah LIABILITAS dan EKUITAS </t>
  </si>
  <si>
    <t>Kolom 1</t>
  </si>
  <si>
    <t>Kolom 2</t>
  </si>
  <si>
    <t>Pendapatan Underwriting</t>
  </si>
  <si>
    <t>Premi Bruto</t>
  </si>
  <si>
    <t>a. Premi Penutupan Langsung</t>
  </si>
  <si>
    <t>b. Premi Penutupan Tidak Langsung</t>
  </si>
  <si>
    <t>Jumlah Pendapatan Premi</t>
  </si>
  <si>
    <t>c. Komisi Dibayar -/-</t>
  </si>
  <si>
    <t>Jumlah Premi Bruto</t>
  </si>
  <si>
    <t>Premi Reasuransi</t>
  </si>
  <si>
    <t>a. Premi Reasuransi Dibayar</t>
  </si>
  <si>
    <t>b.Komisi Reasuransi Diterima -/-</t>
  </si>
  <si>
    <t>Jumlah Premi Reasuransi -/-</t>
  </si>
  <si>
    <t>Premi Netto</t>
  </si>
  <si>
    <t>Penurunan (Kenaikan) Cadangan Premi, CAPYBMP, dan Cadangan Catastrophic</t>
  </si>
  <si>
    <t>a. Penurunan (Kenaikan) Cadangan Premi</t>
  </si>
  <si>
    <t>b. Penurunan (Kenaikan) CAPYBMP</t>
  </si>
  <si>
    <t>c. Penurunan (kenaikan) Cadangan atas Risiko Bencana (Catastrophic)</t>
  </si>
  <si>
    <t xml:space="preserve">Jumlah Penurunan (Kenaikan) Cadangan Premi dan CAPYBMP </t>
  </si>
  <si>
    <t>Jumlah Pendapatan Premi Neto</t>
  </si>
  <si>
    <t>Pendapatan Underwriting Lain Neto</t>
  </si>
  <si>
    <t xml:space="preserve">JUMLAH PENDAPATAN UNDERWRITING </t>
  </si>
  <si>
    <t>Beban Underwriting</t>
  </si>
  <si>
    <t>Beban Klaim</t>
  </si>
  <si>
    <t>a. Klaim Bruto</t>
  </si>
  <si>
    <t>b. Klaim Reasuransi -/-</t>
  </si>
  <si>
    <t>c. Kenaikan (Penurunan) Cadangan Klaim</t>
  </si>
  <si>
    <t xml:space="preserve">Jumlah Beban Klaim Neto </t>
  </si>
  <si>
    <t>Beban Underwriting Lain Neto</t>
  </si>
  <si>
    <t xml:space="preserve">JUMLAH BEBAN UNDERWRITING </t>
  </si>
  <si>
    <t xml:space="preserve">HASIL UNDERWRITING </t>
  </si>
  <si>
    <t>Hasil Investasi</t>
  </si>
  <si>
    <t>Beban Usaha</t>
  </si>
  <si>
    <t>a. Beban Pemasaran</t>
  </si>
  <si>
    <t>b. Beban Umum dan Administrasi:</t>
  </si>
  <si>
    <t>- Beban Pegawai dan Pengurus</t>
  </si>
  <si>
    <t>- Beban Pendidikan dan Pelatihan</t>
  </si>
  <si>
    <t>- Beban Umum dan Administrasi lainnya</t>
  </si>
  <si>
    <t>c. Biaya Terkait Estimasi Kecelakaan Diri</t>
  </si>
  <si>
    <t>d. Biaya Manajemen</t>
  </si>
  <si>
    <t>JUMLAH BEBAN USAHA</t>
  </si>
  <si>
    <t xml:space="preserve">LABA (RUGI) USAHA ASURANSI </t>
  </si>
  <si>
    <t>Hasil (Beban) Lain</t>
  </si>
  <si>
    <t xml:space="preserve">LABA (RUGI)SEBELUM PAJAK </t>
  </si>
  <si>
    <t>Pajak Penghasilan</t>
  </si>
  <si>
    <t xml:space="preserve">LABA SETELAH PAJAK </t>
  </si>
  <si>
    <t xml:space="preserve">PENDAPATAN KOMPREHENSIF LAIN </t>
  </si>
  <si>
    <t xml:space="preserve">TOTAL LABA (RUGI) KOMPREHENSIF </t>
  </si>
  <si>
    <t>Laporan Laba / Rugi Komprehensif</t>
  </si>
  <si>
    <t>Tahun Berjalan</t>
  </si>
  <si>
    <t>Tahun Sebelumnya</t>
  </si>
  <si>
    <t>SALDO AWAL KAS DAN BANK</t>
  </si>
  <si>
    <t>ARUS KAS DARI AKTIVITAS OPERASI</t>
  </si>
  <si>
    <t>Arus Kas Masuk</t>
  </si>
  <si>
    <t>a. Premi</t>
  </si>
  <si>
    <t>b. Klaim Koasuransi</t>
  </si>
  <si>
    <t>c. Klaim Reasuransi</t>
  </si>
  <si>
    <t>d. Komisi</t>
  </si>
  <si>
    <t>e. Piutang</t>
  </si>
  <si>
    <t>f. Lain-lain</t>
  </si>
  <si>
    <t>Jumlah Arus Kas Masuk</t>
  </si>
  <si>
    <t>Arus Kas Keluar</t>
  </si>
  <si>
    <t>a. Premi Reasuransi</t>
  </si>
  <si>
    <t>b. Klaim</t>
  </si>
  <si>
    <t>c. Komisi</t>
  </si>
  <si>
    <t>d. Biaya-biaya</t>
  </si>
  <si>
    <t>e. Lain-lain</t>
  </si>
  <si>
    <t>Jumlah Arus Kas Keluar</t>
  </si>
  <si>
    <t>JUMLAH ARUS KAS DARI AKTIVITAS OPERASI</t>
  </si>
  <si>
    <t>ARUS KAS DARI AKTIVITAS INVESTASI</t>
  </si>
  <si>
    <t>a. Penerimaan Hasil Investasi</t>
  </si>
  <si>
    <t>b. Pencairan Investasi</t>
  </si>
  <si>
    <t>c. Penjualan Aset Tetap</t>
  </si>
  <si>
    <t>d. Lain-lain</t>
  </si>
  <si>
    <t xml:space="preserve"> Jumlah Arus Kas Masuk</t>
  </si>
  <si>
    <t>a. Penempatan Investasi</t>
  </si>
  <si>
    <t>b. Pembelian Aset Tetap</t>
  </si>
  <si>
    <t>c. Lain-lain</t>
  </si>
  <si>
    <t>JUMLAH ARUS KAS DARI AKTIVITAS INVESTASI</t>
  </si>
  <si>
    <t>ARUS KAS DARI AKTIVITAS PENDANAAN</t>
  </si>
  <si>
    <t>a. Pinjaman Subordinasi</t>
  </si>
  <si>
    <t>b. Setoran Modal</t>
  </si>
  <si>
    <t>a. Pembayaran Dividen</t>
  </si>
  <si>
    <t>b. Pembayaran Pinjaman Subordinasi</t>
  </si>
  <si>
    <t>JUMLAH ARUS KAS DARI AKTIVITAS PENDANAAN</t>
  </si>
  <si>
    <t>SALDO AKHIR KAS DAN BANK</t>
  </si>
  <si>
    <t>Laporan Arus Kas</t>
  </si>
  <si>
    <t>Rincian</t>
  </si>
  <si>
    <t>Ekuitas SAK</t>
  </si>
  <si>
    <t>Saldo Awal</t>
  </si>
  <si>
    <t>Penambahan:</t>
  </si>
  <si>
    <t>Laba (Rugi) Komprehensif Periode Berjalan</t>
  </si>
  <si>
    <t>Penambahan Lainnya:</t>
  </si>
  <si>
    <t>a.</t>
  </si>
  <si>
    <t>a. rincian penambahan lainnya ke-1</t>
  </si>
  <si>
    <t>b.</t>
  </si>
  <si>
    <t>b. rincian penambahan lainnya ke-2</t>
  </si>
  <si>
    <t>c. dan seterusnya</t>
  </si>
  <si>
    <t>isi rincian selanjutnya</t>
  </si>
  <si>
    <t>Jumlah Penambahan</t>
  </si>
  <si>
    <t>Pengurangan:</t>
  </si>
  <si>
    <t>Pembayaran Dividen</t>
  </si>
  <si>
    <t>Pengurangan Lainnya:</t>
  </si>
  <si>
    <t>a. rincian pengurangan lainnya ke-1</t>
  </si>
  <si>
    <t>b. rincian pengurangan lainnya ke-2</t>
  </si>
  <si>
    <t>Jumlah Pengurangan</t>
  </si>
  <si>
    <t xml:space="preserve">Saldo Akhir SAK </t>
  </si>
  <si>
    <t>Ekuitas SAP</t>
  </si>
  <si>
    <t xml:space="preserve">Saldo Awal </t>
  </si>
  <si>
    <t xml:space="preserve">Perubahan Ekuitas SAK </t>
  </si>
  <si>
    <t>Kenaikan (penurunan) Selisih Penilaian SAK dan SAP</t>
  </si>
  <si>
    <t>(Kenaikan) penurunan Aset Yang Tidak Termasuk AYD</t>
  </si>
  <si>
    <t>Saldo Akhir SAP</t>
  </si>
  <si>
    <t>Laporan Perubahan Ekuitas</t>
  </si>
  <si>
    <t>Dalam hal Perusahaan mengalami kekurangan solvabilitas, jumlah dana yang dibutuhkan untuk mencapai rasio RBC 100%</t>
  </si>
  <si>
    <t>Dalam hal Perusahaan mengalami kekurangan solvabilitas, jumlah dana yang dibutuhkan untuk mencapai target solvabilitas</t>
  </si>
  <si>
    <t>Akhir Tahun Berjalan</t>
  </si>
  <si>
    <t>Triwulan 1 Tahun Berjalan</t>
  </si>
  <si>
    <t>Triwulan 2 Tahun Berjalan</t>
  </si>
  <si>
    <t>Triwulan 3 Tahun Berjalan</t>
  </si>
  <si>
    <t>Triwulan 4 Tahun Berjalan</t>
  </si>
  <si>
    <t>Target RBC</t>
  </si>
  <si>
    <t>Realisasi RBC</t>
  </si>
  <si>
    <t>Keterangan</t>
  </si>
  <si>
    <t>Penyebab tidak tercapainya target rasio solvabilitas triwulan/tahun berjalan:</t>
  </si>
  <si>
    <t>keterangan</t>
  </si>
  <si>
    <t>Penyebab penurunan tingkat solvabilitas 50% meskipun masih memenuhi ketentuan:</t>
  </si>
  <si>
    <t>Nilai 4</t>
  </si>
  <si>
    <t>Nilai 5</t>
  </si>
  <si>
    <t>Tingkat Solvabilitas</t>
  </si>
  <si>
    <t>Aset Yang Diperkenankan</t>
  </si>
  <si>
    <t>Liabilitas (kecuali Pinjaman Subordinasi)</t>
  </si>
  <si>
    <t>Jumlah Tingkat Solvabilitas</t>
  </si>
  <si>
    <t>Modal Minimum Berbasis Risiko (MMBR)</t>
  </si>
  <si>
    <t>Risiko Kredit</t>
  </si>
  <si>
    <t>a. Risiko Kredit a (Risiko Kegagalan Debitur)</t>
  </si>
  <si>
    <t>b. Risiko Kredit b (Risiko Kegagalan Reasuradur)</t>
  </si>
  <si>
    <t>Jumlah Risiko Kredit</t>
  </si>
  <si>
    <t>Risiko Likuiditas</t>
  </si>
  <si>
    <t>Risiko Pasar</t>
  </si>
  <si>
    <t>a. Risiko pasar a (Risiko Perubahan Harga Pasar)</t>
  </si>
  <si>
    <t>b. Risiko pasar b (Risiko Perubahan Nilai Tukar Mata Uang Asing)</t>
  </si>
  <si>
    <t>c. Risiko pasar c  (Risiko Perubahan Tingkat Bunga)</t>
  </si>
  <si>
    <t>Jumlah Risiko Pasar</t>
  </si>
  <si>
    <t>Risiko Asuransi</t>
  </si>
  <si>
    <t>Risiko Operasional</t>
  </si>
  <si>
    <t>Jumlah MBBR</t>
  </si>
  <si>
    <t>Kelebihan (Kekurangan) Batas Tingkat Solvabilitas</t>
  </si>
  <si>
    <t>Rasio Pencapaian Solvabilitas (dalam %)</t>
  </si>
  <si>
    <t>Laporan Tingkat Solvabilitas</t>
  </si>
  <si>
    <t>Faktor</t>
  </si>
  <si>
    <t>Total Deviasi</t>
  </si>
  <si>
    <t>INVESTASI</t>
  </si>
  <si>
    <t>Deposito Berjangka</t>
  </si>
  <si>
    <t>Kategori Khusus (sampai dengan 2 milyar per bank)</t>
  </si>
  <si>
    <t>Kategori Lain, sesuai peringkat Bank:</t>
  </si>
  <si>
    <t>a. Peringkat klaster 1</t>
  </si>
  <si>
    <t>b. Peringkat klaster 2</t>
  </si>
  <si>
    <t>c. Peringkat klaster 3</t>
  </si>
  <si>
    <t>d. Peringkat klaster 4</t>
  </si>
  <si>
    <t>e. Peringkat klaster 5</t>
  </si>
  <si>
    <t>a. Peringkat Klaster 1</t>
  </si>
  <si>
    <t>b. Peringkat Klaster 2</t>
  </si>
  <si>
    <t>c. Peringkat Klaster 3</t>
  </si>
  <si>
    <t>d. Peringkat Klaster 4</t>
  </si>
  <si>
    <t>e. Peringkat Klaster 5</t>
  </si>
  <si>
    <t>Surat Berharga Yang Diterbitkan oleh Negara RI</t>
  </si>
  <si>
    <t xml:space="preserve">Surat Berharga Yang Diterbitkan oleh Negara selain Negara RI </t>
  </si>
  <si>
    <t>Repurchase Agreement</t>
  </si>
  <si>
    <t>Pembiayaan Melalui Kerjasama dengan Pihak Lain*</t>
  </si>
  <si>
    <t>a. Sangat Sehat</t>
  </si>
  <si>
    <t>b. Sehat</t>
  </si>
  <si>
    <t>c. Kurang Sehat</t>
  </si>
  <si>
    <t>d. Tidak Sehat</t>
  </si>
  <si>
    <t>Properti residensial</t>
  </si>
  <si>
    <t>a. LTV = 65%</t>
  </si>
  <si>
    <t>b. 65%  LTV  75%</t>
  </si>
  <si>
    <t>Properti komersial lainnya</t>
  </si>
  <si>
    <t>Properti yang tidak digunakan</t>
  </si>
  <si>
    <t>BUKAN INVESTASI</t>
  </si>
  <si>
    <t>a. aset yang bersumber dari nilai estimasi pemulihan klaim atas porsi pertanggungan ulang (dicharge dalam Risiko Kredit b)</t>
  </si>
  <si>
    <t>b. aset yang bersumber dari perjanjian kontrak jangka panjang program reasuransi dukungan modal (capital oriented reinsurance)</t>
  </si>
  <si>
    <t>Dalam Negeri</t>
  </si>
  <si>
    <t>Luar Negeri:</t>
  </si>
  <si>
    <t xml:space="preserve">Tagihan Premi Reasuransi </t>
  </si>
  <si>
    <t>a. Investasi yang belum diterima pembayarannya pada tanggal jatuh tempo</t>
  </si>
  <si>
    <t>b. Investasi yang gagal bayar pada tanggal jatuh tempo/saat dicairkan</t>
  </si>
  <si>
    <t>Total Risiko Kredit a</t>
  </si>
  <si>
    <t>Risiko Kredit (b)</t>
  </si>
  <si>
    <t>Obligasi /Sukuk Daerah</t>
  </si>
  <si>
    <t>SELISIH LIABILITAS DAN ASET</t>
  </si>
  <si>
    <t>DEVIASI (4% X (Maks (Li - AYDi), 0))</t>
  </si>
  <si>
    <t>Jumlah Cadangan Premi PAYDI</t>
  </si>
  <si>
    <t>Faktor PAYDI</t>
  </si>
  <si>
    <t>Deviasi PAYDI</t>
  </si>
  <si>
    <t>Total Deviasi untuk Risiko Likuiditas</t>
  </si>
  <si>
    <t>Saham</t>
  </si>
  <si>
    <t>Termasuk IDX30 atau JII</t>
  </si>
  <si>
    <t>Saham yang tercatat di bursa efek di Indonesia selain IDX30 atau JII</t>
  </si>
  <si>
    <t>Saham yang tercatat di bursa efek luar negeri:</t>
  </si>
  <si>
    <t xml:space="preserve">Saham penyusun indeks utama bursa utama negara Asia Pasifik dan Eropa anggota World Federation of Exchanges </t>
  </si>
  <si>
    <t>Saham Lainnya</t>
  </si>
  <si>
    <t>Sepenuhnya berupa surat utang pemerintah</t>
  </si>
  <si>
    <t>Sepenuhnya berupa surat utang swasta dan atau surat  berharga pasar uang (SBPU)</t>
  </si>
  <si>
    <t>Sepenuhnya berupa surat berharga ekuitas atau indeks</t>
  </si>
  <si>
    <t>Campuran</t>
  </si>
  <si>
    <t>Dalam Pengawasan OJK</t>
  </si>
  <si>
    <t>Tidak Dalam Pengawasan OJK</t>
  </si>
  <si>
    <t>Penyertaan langsung pada Perusahaan dengan tujuan khusus (SPV)**</t>
  </si>
  <si>
    <t>Tanah, Bangunan dengan Hak Strata, atau Tanah dengan Bangunan untuk Investasi</t>
  </si>
  <si>
    <t>Hasil Investasi 4% atau lebih</t>
  </si>
  <si>
    <t>Hasil Investasi 2% - 4%</t>
  </si>
  <si>
    <t>Hasil Investasi kurang dari 2%</t>
  </si>
  <si>
    <t>Bangunan dengan Hak Strata, atau Tanah dengan Bangunan, untuk dipakai sendiri</t>
  </si>
  <si>
    <t>*) rt= Rata-rata tertimbang</t>
  </si>
  <si>
    <t>**) Faktor risikonya disesuaikan dengan bidang usaha anak  usaha yang dominan yang dibobot  berdasarkan aset Perusahaan</t>
  </si>
  <si>
    <t>Risiko Pasar (a)</t>
  </si>
  <si>
    <t>Jumlah</t>
  </si>
  <si>
    <t>Kode Mata Uang</t>
  </si>
  <si>
    <t>USD</t>
  </si>
  <si>
    <t>JPY</t>
  </si>
  <si>
    <t>EUR</t>
  </si>
  <si>
    <t>GBP</t>
  </si>
  <si>
    <t>SGD</t>
  </si>
  <si>
    <t>AUD</t>
  </si>
  <si>
    <t>CNY</t>
  </si>
  <si>
    <t>HKD</t>
  </si>
  <si>
    <t>MYR</t>
  </si>
  <si>
    <t>ALL</t>
  </si>
  <si>
    <t>AOA</t>
  </si>
  <si>
    <t>AZM</t>
  </si>
  <si>
    <t>BBD</t>
  </si>
  <si>
    <t>INR</t>
  </si>
  <si>
    <t>BAM</t>
  </si>
  <si>
    <t>XAF</t>
  </si>
  <si>
    <t>CLF</t>
  </si>
  <si>
    <t>HRK</t>
  </si>
  <si>
    <t>DKK</t>
  </si>
  <si>
    <t>IDR</t>
  </si>
  <si>
    <t>Surat Berharga yang Diterbitkan oleh Negara RI</t>
  </si>
  <si>
    <t>Dana Investasi Infrastruktur Berbentuk Kontrak Investasi Kolekti</t>
  </si>
  <si>
    <t xml:space="preserve">Jumlah Aset Yang Diperkenankan </t>
  </si>
  <si>
    <t xml:space="preserve">Jumlah Liabilitas </t>
  </si>
  <si>
    <t xml:space="preserve">Selisih Aset Yang Diperkenankan atas Liabilitas </t>
  </si>
  <si>
    <t>Faktor (sesuai SE MMBR 2017)</t>
  </si>
  <si>
    <t>Risiko Pasar (b)</t>
  </si>
  <si>
    <t>CPrf</t>
  </si>
  <si>
    <t>CPo</t>
  </si>
  <si>
    <t>Maks((CPrf-CPo),0)</t>
  </si>
  <si>
    <t>Faktor Perubahan Tingkat Bunga</t>
  </si>
  <si>
    <t>Perubahan Tingkat Bunga</t>
  </si>
  <si>
    <t>Risiko Pasar (c)</t>
  </si>
  <si>
    <t>cadangan premi sesuai LPK dan sesuai dengan perhitungan aktuaris perusahaan</t>
  </si>
  <si>
    <t>cadangan premi dengan estimasi terbaik ditambah margin untuk risiko</t>
  </si>
  <si>
    <t>aset reasuransi</t>
  </si>
  <si>
    <t>faktor risiko cadangan atas premi yang belum merupakan pendapatan</t>
  </si>
  <si>
    <t>Cadangan Klaim</t>
  </si>
  <si>
    <t>Faktor Cadangan Klaim</t>
  </si>
  <si>
    <t>Cadangan Atas Risiko Bencana (Gross)</t>
  </si>
  <si>
    <t>Faktor Cadangan Risiko Bencana</t>
  </si>
  <si>
    <t>Harta Benda (Property)</t>
  </si>
  <si>
    <t>Kendaraan Bermotor (Own Damage, Third Party Liability, dan Personal Accident)</t>
  </si>
  <si>
    <t>Pengangkutan (Marine Cargo)</t>
  </si>
  <si>
    <t>Rangka Kapal (Marine Hull)</t>
  </si>
  <si>
    <t>Rangka Pesawat (Aviation Hull)</t>
  </si>
  <si>
    <t>Satelit</t>
  </si>
  <si>
    <t>Energi Onshore (Oil and Gas)</t>
  </si>
  <si>
    <t>Energi Offshore (Oil and Gas)</t>
  </si>
  <si>
    <t>Rekayasa (Engineering)</t>
  </si>
  <si>
    <t>Tanggung Gugat (Liability)</t>
  </si>
  <si>
    <t>Kecelakaan Diri</t>
  </si>
  <si>
    <t>Kesehatan</t>
  </si>
  <si>
    <t xml:space="preserve">Kredit (Credit) </t>
  </si>
  <si>
    <t>Suretyship</t>
  </si>
  <si>
    <t>Aneka</t>
  </si>
  <si>
    <t>Jiwa*)</t>
  </si>
  <si>
    <t>I. Total Cadangan Premi</t>
  </si>
  <si>
    <t>II. Total CAPYBMP</t>
  </si>
  <si>
    <t>III. Total Cadangan Klaim</t>
  </si>
  <si>
    <t>IV. Total Cadangan Atas Risiko Bencana</t>
  </si>
  <si>
    <t>Total Deviasi untuk Risiko Asuransi</t>
  </si>
  <si>
    <t>I. Risiko Operasional Perusahaan</t>
  </si>
  <si>
    <t>a. Beban Umum dan Administrasi</t>
  </si>
  <si>
    <t>b. Beban Pendidikan dan Pelatihan</t>
  </si>
  <si>
    <t>c. Saldo Biaya Akuisisi yang Ditangguhkan</t>
  </si>
  <si>
    <t>Sub Total Risiko Operasional Perusahaan ((0,01 x (a-b)) + (0,5 x c)</t>
  </si>
  <si>
    <t>II. Risiko Operasional PAYDI (ROPAYDI)</t>
  </si>
  <si>
    <t xml:space="preserve">d. Dana Kelolaan PAYDI </t>
  </si>
  <si>
    <t>Sub Total Risiko Operasional PAYDI (ROPAYDI = (1‰*d))</t>
  </si>
  <si>
    <t>Kolom 3</t>
  </si>
  <si>
    <t>Kolom 4</t>
  </si>
  <si>
    <t>Kolom 5</t>
  </si>
  <si>
    <t>Tanah, Bangunan dengan Hak Strata atau Tanah dengan Bangunan untuk Investasi</t>
  </si>
  <si>
    <t>Pembiayaan Melalui Kerjasama dengan Pihak Lain</t>
  </si>
  <si>
    <t xml:space="preserve">JUMLAH ASET </t>
  </si>
  <si>
    <t>JUMLAH LIABILITAS</t>
  </si>
  <si>
    <t>Perhitungan Aset dan Liabilitas SAP</t>
  </si>
  <si>
    <t>AYD Setelah Batasan Per Jenis Investasi dan/atau Investasi di Luar negeri</t>
  </si>
  <si>
    <t>Penempatan di Dalam Negeri</t>
  </si>
  <si>
    <t>Sub Total</t>
  </si>
  <si>
    <t>Penempatan di Luar Negeri</t>
  </si>
  <si>
    <t>Total Sub A</t>
  </si>
  <si>
    <t>Sub A Penempatan Investasi Yang Bukan Pada Satu Pihak</t>
  </si>
  <si>
    <t>Keterangan Akun</t>
  </si>
  <si>
    <t>Penempatan pada Perusahaan</t>
  </si>
  <si>
    <t>Nama Perusahaan</t>
  </si>
  <si>
    <t>Jenis Investasi</t>
  </si>
  <si>
    <t>baris rincian ke-1</t>
  </si>
  <si>
    <t>baris rincian ke-2</t>
  </si>
  <si>
    <t>baris rincian ke-3 dan seterusnya</t>
  </si>
  <si>
    <t>Sub B Penempatan Investasi Pada Pihak Terafiliasi dengan Perusahaan</t>
  </si>
  <si>
    <t>AYD Setelah Batasan Per Jenis Investasi dan Investasi di Luar negeri</t>
  </si>
  <si>
    <t>Aset Yang Tidak Diperkenankan</t>
  </si>
  <si>
    <t>AYD</t>
  </si>
  <si>
    <t>Negara</t>
  </si>
  <si>
    <t>nama perusahaan 1</t>
  </si>
  <si>
    <t>nama perusahaan 2</t>
  </si>
  <si>
    <t>nama perusahaan 3</t>
  </si>
  <si>
    <t>Sub D Penempatan Investasi di Luar Negeri</t>
  </si>
  <si>
    <t>I. Penempatan Investasi Pada Pihak Terafiliasi Dengan Perusahaan</t>
  </si>
  <si>
    <t>II. Penempatan Investasi Pada Pihak Terafiliasi Tidak Dengan Perusahaan</t>
  </si>
  <si>
    <t>Hubungan Kepemilikan</t>
  </si>
  <si>
    <t>Bidang Usaha</t>
  </si>
  <si>
    <t>Presentase Kepemilikan</t>
  </si>
  <si>
    <t>Nama Grup</t>
  </si>
  <si>
    <t xml:space="preserve">Nilai Kepemilikan 
</t>
  </si>
  <si>
    <t xml:space="preserve">Sub E Daftar Perusahaan Terafiliasi </t>
  </si>
  <si>
    <t>Dalam Negeri/Luar Negeri</t>
  </si>
  <si>
    <t>Sandi (Counterparty)</t>
  </si>
  <si>
    <t>Nama (Counterparty)</t>
  </si>
  <si>
    <t>Nomor Seri</t>
  </si>
  <si>
    <t>Kategori</t>
  </si>
  <si>
    <t>Sektor Ekonomi</t>
  </si>
  <si>
    <t>Nama Manajer Investasi (MI)</t>
  </si>
  <si>
    <t>Peringkat</t>
  </si>
  <si>
    <t>Klaster</t>
  </si>
  <si>
    <t>Persentase Kepemilikan/
Persentase LTV (%)</t>
  </si>
  <si>
    <t>Tgl Kerjasama 
(YYYYMMDD)</t>
  </si>
  <si>
    <t>Izin OJK</t>
  </si>
  <si>
    <t>Kota/
Kabupaten</t>
  </si>
  <si>
    <t>Hasil Investasi per tahun (%)</t>
  </si>
  <si>
    <t>Jenis Jaminan</t>
  </si>
  <si>
    <t>Jangka Waktu (Hari)</t>
  </si>
  <si>
    <t>Nilai Jaminan/Nilai Tunai Polis</t>
  </si>
  <si>
    <t>Nilai Pasar Jaminan Saat Penempatan/Nilai Pinjaman Awal</t>
  </si>
  <si>
    <t>Saldo Saat Penempatan</t>
  </si>
  <si>
    <t>Jumlah (Polis / Gram)</t>
  </si>
  <si>
    <t>Selisih Penilaian SAK dan SAP</t>
  </si>
  <si>
    <t>Saldo SAK Lancar (Kurang dari Satu Tahun)</t>
  </si>
  <si>
    <t>Rincian Investasi Tradisional</t>
  </si>
  <si>
    <t>Dalam/Luar Negeri</t>
  </si>
  <si>
    <t>Kode (Counterparty)</t>
  </si>
  <si>
    <t>Nilai Pasar Jaminan</t>
  </si>
  <si>
    <t xml:space="preserve">Jumlah (Gram) </t>
  </si>
  <si>
    <t>Rincian Investasi PAYDI</t>
  </si>
  <si>
    <t>Jenis Non Investasi</t>
  </si>
  <si>
    <t>Sumber Aset Reasuransi</t>
  </si>
  <si>
    <t>Kota/Kabupaten</t>
  </si>
  <si>
    <t>Tgl Persetujuan OJK 
(YYYYMMDD)</t>
  </si>
  <si>
    <t>Kurang dari atau sama dengan 1 bulan</t>
  </si>
  <si>
    <t>Lebih dari 1 sampai dengan 2 bulan</t>
  </si>
  <si>
    <t>Lebih dari 2 bulan sampai dengan 3 bulan</t>
  </si>
  <si>
    <t>Lebih dari 3 bulan sampai dengan 1 tahun</t>
  </si>
  <si>
    <t>Saldo SAK Lancar (Kurang dari 1 tahun)</t>
  </si>
  <si>
    <t>Lebih dari 1 tahun</t>
  </si>
  <si>
    <t>Selisih penilaian SAK dan SAP</t>
  </si>
  <si>
    <t>01</t>
  </si>
  <si>
    <t>Rincian Non Investasi</t>
  </si>
  <si>
    <t>Retensi Sendiri</t>
  </si>
  <si>
    <t>Beban Penanggung Ulang</t>
  </si>
  <si>
    <t>≤ 30 hari</t>
  </si>
  <si>
    <t xml:space="preserve"> 30 hari</t>
  </si>
  <si>
    <t>Saldo SAK Lancar (Kurang dari satu tahun)</t>
  </si>
  <si>
    <t>02</t>
  </si>
  <si>
    <t>03</t>
  </si>
  <si>
    <t>04</t>
  </si>
  <si>
    <t>05</t>
  </si>
  <si>
    <t>Rincian Utang</t>
  </si>
  <si>
    <t>Cabang Asuransi</t>
  </si>
  <si>
    <t xml:space="preserve">Cadangan Risiko </t>
  </si>
  <si>
    <t>Cadangan Risiko atas PAYDI</t>
  </si>
  <si>
    <t>Jiwa</t>
  </si>
  <si>
    <t>Total Cadangan Premi</t>
  </si>
  <si>
    <t>CAPYBMP</t>
  </si>
  <si>
    <t>Kredit (Credit)</t>
  </si>
  <si>
    <t>Total CAPYBMP</t>
  </si>
  <si>
    <t>Rincian 401 Cadangan Premi dan Cadangan Atas Premi Yang Belum Merupakan Pendapatan</t>
  </si>
  <si>
    <t>Rincian 402 Cadangan Klaim</t>
  </si>
  <si>
    <t>Reasuransi</t>
  </si>
  <si>
    <t>Catatan</t>
  </si>
  <si>
    <t>Rincian 403 Cadangan Atas Risiko Bencana</t>
  </si>
  <si>
    <t>PENDAPATAN UNDERWRITING</t>
  </si>
  <si>
    <t>c. Komisi Dibayar</t>
  </si>
  <si>
    <t>b. Komisi Reasuransi Diterima</t>
  </si>
  <si>
    <t xml:space="preserve">Jumlah Premi Reasuransi </t>
  </si>
  <si>
    <t xml:space="preserve">Premi Neto </t>
  </si>
  <si>
    <t xml:space="preserve">a. Penurunan (kenaikan) Cadangan Premi </t>
  </si>
  <si>
    <t>b. Penurunan (kenaikan) Cadangan CAPYBMP</t>
  </si>
  <si>
    <t>Jumlah Penurunan (Kenaikan) Cadangan Premi, CAPYBMP, dan Cadangan Catastrophic</t>
  </si>
  <si>
    <t xml:space="preserve">Pendapatan Premi Neto </t>
  </si>
  <si>
    <t>BEBAN UNDERWRITING</t>
  </si>
  <si>
    <t xml:space="preserve"> Beban Klaim</t>
  </si>
  <si>
    <t xml:space="preserve"> a. Klaim Bruto</t>
  </si>
  <si>
    <t xml:space="preserve"> b. Klaim Reasuransi</t>
  </si>
  <si>
    <t xml:space="preserve"> c. Kenaikan (Penurunan) Cadangan Klaim</t>
  </si>
  <si>
    <t>Rincian 501 Hasil Underwriting</t>
  </si>
  <si>
    <t>Kendaraan Bermotor 
(Own Damage, Third Party Liability, dan Personal Accident)</t>
  </si>
  <si>
    <t>-Dalam Negeri</t>
  </si>
  <si>
    <t>-ASEAN</t>
  </si>
  <si>
    <t>-Lainnya</t>
  </si>
  <si>
    <t>c. Jumlah Pendapatan Premi</t>
  </si>
  <si>
    <t>d. Komisi Dibayar</t>
  </si>
  <si>
    <t>Jumlah Klaim Retensi Sendiri</t>
  </si>
  <si>
    <t>Rincian 502 Premi dan Klaim Per Region</t>
  </si>
  <si>
    <t>Rincian 503 Premi Reasuransi</t>
  </si>
  <si>
    <t>Penurunan ( Kenaikan )  Cadangan Premi</t>
  </si>
  <si>
    <t>a. Cadangan Premi tahun lalu</t>
  </si>
  <si>
    <t>b. Cadangan Premi tahun berjalan</t>
  </si>
  <si>
    <t>Jumlah Penurunan ( Kenaikan )  Cadangan Premi Gross</t>
  </si>
  <si>
    <t>Penurunan ( Kenaikan )  Aset Reasuransi Atas Cadangan Premi</t>
  </si>
  <si>
    <t>a. Aset Reasuransi atas cadangan premi tahun lalu</t>
  </si>
  <si>
    <t>b. Aset Reasuransi atas cadangan premi tahun berjalan</t>
  </si>
  <si>
    <t>Jumlah  Penurunan ( Kenaikan )  Aset Reasuransi Atas Cadangan Premi</t>
  </si>
  <si>
    <t>Jumlah Penurunan ( Kenaikan )  Cadangan Premi</t>
  </si>
  <si>
    <t>Penurunan ( Kenaikan )  CAPYBMP</t>
  </si>
  <si>
    <t>a. CAPYBMP tahun lalu</t>
  </si>
  <si>
    <t>b. CAPYBMP tahun berjalan</t>
  </si>
  <si>
    <t xml:space="preserve">Jumlah  Penurunan ( Kenaikan )  CAPYBMP Gross </t>
  </si>
  <si>
    <t>Penurunan ( Kenaikan )  Aset Reasuransi Atas CAPYBMP</t>
  </si>
  <si>
    <t>a. Aset Reasuransi atas CAPYBMP tahun lalu</t>
  </si>
  <si>
    <t>b. Aset Reasuransi atas CAPYBMP tahun berjalan</t>
  </si>
  <si>
    <t>Jumlah  Penurunan ( Kenaikan )  Aset Reasuransi Atas CAPYBMP</t>
  </si>
  <si>
    <t>Jumlah Penurunan ( Kenaikan )  CAPYBMP</t>
  </si>
  <si>
    <t>Penurunan ( Kenaikan ) Cadangan atas Risiko Bencana (Catastrophic)</t>
  </si>
  <si>
    <t>a. Cadangan atas Risiko Bencana  tahun berjalan</t>
  </si>
  <si>
    <t>b. Cadangan atas Risiko Bencana  tahun lalu</t>
  </si>
  <si>
    <t>Jumlah   Penurunan ( Kenaikan ) Cadangan atas Risiko Bencana (Catastrophic) Netto</t>
  </si>
  <si>
    <t>Kenaikan ( Penurunan )  Cadangan Klaim</t>
  </si>
  <si>
    <t>a. Cadangan Klaim tahun berjalan</t>
  </si>
  <si>
    <t>b. Cadangan Klaim tahun lalu</t>
  </si>
  <si>
    <t>Jumlah  Kenaikan ( Penurunan ) Cadangan Klaim Gross</t>
  </si>
  <si>
    <t>Kenaikan ( Penurunan )  Aset Reasuransi Atas Cadangan Klaim</t>
  </si>
  <si>
    <t>a. Aset Reasuransi atas Cadangan Klaim tahun berjalan</t>
  </si>
  <si>
    <t>b. Aset Reasuransi atas Cadangan Klaim tahun lalu</t>
  </si>
  <si>
    <t>Jumlah Kenaikan ( Penurunan )  Aset Reasuransi Atas Cadangan Klaim</t>
  </si>
  <si>
    <t>Jumlah Kenaikan ( Penurunan )  Cadangan Klaim</t>
  </si>
  <si>
    <t>Rincian 504 PENURUNAN (KENAIKAN ) CADANGAN PREMI, CAPYBMP DAN KENAIKAN (PENURUNAN) CADANGAN KLAIM</t>
  </si>
  <si>
    <t>Pendapatan Setelah Pajak</t>
  </si>
  <si>
    <t>Unrealized Gain (Loss)</t>
  </si>
  <si>
    <t>Total Hasil Investasi</t>
  </si>
  <si>
    <t>Keterangan (Jenis Hasil)</t>
  </si>
  <si>
    <t>Diterima Kas</t>
  </si>
  <si>
    <t>Piutang</t>
  </si>
  <si>
    <t>Penempatan Investasi Pada Bukan-Afiliasi</t>
  </si>
  <si>
    <t>diisi apabila ada</t>
  </si>
  <si>
    <t>Obligasi Daerah</t>
  </si>
  <si>
    <t>Surat Berharga yang Diterbitkan oleh Negara Selain Negara RI</t>
  </si>
  <si>
    <t>Penempatan Investasi Pada Afiliasi</t>
  </si>
  <si>
    <t>Surat Berharga yang Diterbitkan oleh Negara Selain Negara</t>
  </si>
  <si>
    <t>Hasil Investasi Bruto</t>
  </si>
  <si>
    <t>Beban Investasi</t>
  </si>
  <si>
    <t>Hasil Investasi Neto</t>
  </si>
  <si>
    <t>Rincian 505 Hasil Investasi</t>
  </si>
  <si>
    <t>Jenis Beban</t>
  </si>
  <si>
    <t>rincian baris ke-1</t>
  </si>
  <si>
    <t>rincian baris ke-2</t>
  </si>
  <si>
    <t>rincian baris ke-3 dan seterusnya</t>
  </si>
  <si>
    <t>Rincian 506 Beban Usaha</t>
  </si>
  <si>
    <t>Hasil Lain - Kegiatan Usaha Berbasis Imbalan Jasa (Fee Based)</t>
  </si>
  <si>
    <t>Hasil Lainnya</t>
  </si>
  <si>
    <t>Total Hasil Lain</t>
  </si>
  <si>
    <t>Beban Lain</t>
  </si>
  <si>
    <t>Jasa Administrasi (ASO)</t>
  </si>
  <si>
    <t>Fee Penjualan Reksa Dana</t>
  </si>
  <si>
    <t>Fee Based Lainnya</t>
  </si>
  <si>
    <t>Rincian 507 Hasil (Beban) lain</t>
  </si>
  <si>
    <t>Rincian 508 PENDAPATAN KOMPREHENSIF LAIN</t>
  </si>
  <si>
    <t>JUMLAH ASET LANCAR</t>
  </si>
  <si>
    <t xml:space="preserve">LIABILITAS </t>
  </si>
  <si>
    <t xml:space="preserve"> Jumlah Cadangan teknis</t>
  </si>
  <si>
    <t xml:space="preserve"> Jumlah Utang</t>
  </si>
  <si>
    <t>JUMLAH LIABILITAS LANCAR</t>
  </si>
  <si>
    <t>Rincian 601 ASET LANCAR DAN LIABILITAS LANCAR</t>
  </si>
  <si>
    <t>Cadangan Premi Atas Polis Premi Tunggal</t>
  </si>
  <si>
    <t>Cadangan Premi Atas Polis Paid-Up</t>
  </si>
  <si>
    <t>Cadangan Premi Atas Polis Reguler (Cicilan)</t>
  </si>
  <si>
    <t>Cadangan Premi Atas Polis Yang Akan Jatuh Tempo  1 tahun</t>
  </si>
  <si>
    <t>Cadangan Risiko</t>
  </si>
  <si>
    <t>Cadangan Akumulasi Dana untuk PAYDI yang digaransi</t>
  </si>
  <si>
    <t>Cadangan Akumulasi Dana untuk PAYDI yang TIDAK digaransi</t>
  </si>
  <si>
    <t>Cadangan Akumlasi Dana untuk PAYDI yang TIDAK digaransi</t>
  </si>
  <si>
    <t>Asuransi Umum</t>
  </si>
  <si>
    <t>Kematian Akibat Kecelakaan Diri</t>
  </si>
  <si>
    <t>Lainnya</t>
  </si>
  <si>
    <t>*Jumlah kolom total dibukukan di LPK PAYDI</t>
  </si>
  <si>
    <t>**Jumlah cadangan risiko dibukukan di LPK tradisional</t>
  </si>
  <si>
    <t>Rincian 1401 Cadangan Atas PAYDI</t>
  </si>
  <si>
    <t>Premi Produksi Baru</t>
  </si>
  <si>
    <t>a. Asuransi Perorangan</t>
  </si>
  <si>
    <t>- Premi tunggal</t>
  </si>
  <si>
    <t>- Premi Cicilan (Tahunan, Semesteran, dll)</t>
  </si>
  <si>
    <t>Jumlah Premi Produksi Baru Perorangan</t>
  </si>
  <si>
    <t>b. Asuransi Kumpulan</t>
  </si>
  <si>
    <t xml:space="preserve">Jumlah Premi Produksi Baru </t>
  </si>
  <si>
    <t>Premi Lanjutan</t>
  </si>
  <si>
    <t>Jumlah Premi Lanjutan</t>
  </si>
  <si>
    <t>Premi Top Up</t>
  </si>
  <si>
    <t xml:space="preserve">Jumlah Premi Top Up </t>
  </si>
  <si>
    <t xml:space="preserve">Jumlah Pendapatan Premi </t>
  </si>
  <si>
    <t>Rincian 1501 Pendapatan Premi PAYDI</t>
  </si>
  <si>
    <t>Rincian 1502 Hasil Investasi (PAYDI)</t>
  </si>
  <si>
    <t>Klaim Penebusan Unit</t>
  </si>
  <si>
    <t>Kematian</t>
  </si>
  <si>
    <t>Habis Kontrak</t>
  </si>
  <si>
    <t>Nilai Tunai</t>
  </si>
  <si>
    <t>Jumlah Klaim Penebusan Unit</t>
  </si>
  <si>
    <t>Catatan :</t>
  </si>
  <si>
    <t>*) Jumlah kolom Klaim Risiko dibukukan di LRK tradisional</t>
  </si>
  <si>
    <t>Rincian 1503 KLAIM PENEBUSAN UNIT</t>
  </si>
  <si>
    <t>Propinsi (DATI I)</t>
  </si>
  <si>
    <t>Kecelakaan Diri &amp; Kesehatan</t>
  </si>
  <si>
    <t>Total Tradisional</t>
  </si>
  <si>
    <t>Total Gabungan</t>
  </si>
  <si>
    <t>Rincian Pendapatan Premi Berdasarkan Kabupaten/Kota</t>
  </si>
  <si>
    <t>Propinsi 
(DATI I)</t>
  </si>
  <si>
    <t>Rincian Klaim Berdasarkan Kabupaten/Kota</t>
  </si>
  <si>
    <t>Pertanian, kehutanan dan perikanan</t>
  </si>
  <si>
    <t>Pertambangan dan penggalian</t>
  </si>
  <si>
    <t>Industri pengolahan</t>
  </si>
  <si>
    <t>Pengadaan listrik, gas, uap/air panas dan udara dingin</t>
  </si>
  <si>
    <t>Pengadaan air, pengelolaan sampah dan daur ulang, pembuangan dan pembersihan limbah dan sampah</t>
  </si>
  <si>
    <t>Konstruksi</t>
  </si>
  <si>
    <t>Perdagangan besar dan eceran; reparasi dan perawatan mobil dan sepeda motor</t>
  </si>
  <si>
    <t>Transportasi dan pergudangan</t>
  </si>
  <si>
    <t>Penyediaan akomodasi dan penyediaan makan minum</t>
  </si>
  <si>
    <t>Informasi dan komunikasi</t>
  </si>
  <si>
    <t>Jasa keuangan dan asuransi</t>
  </si>
  <si>
    <t>Real Estat</t>
  </si>
  <si>
    <t>Jasa profesional, ilmiah dan teknis</t>
  </si>
  <si>
    <t>Jasa persewaan dan sewa guna usaha tanpa hak opsi, ketenagakerjaan, agen perjalanan dan penunjang usaha lainnya</t>
  </si>
  <si>
    <t>Administrasi pemerintahan, pertahanan dan jaminan sosial wajib</t>
  </si>
  <si>
    <t>Jasa pendidikan</t>
  </si>
  <si>
    <t>Jasa kesehatan dan kegiatan sosial</t>
  </si>
  <si>
    <t>Kesenian, hiburan dan rekreasi</t>
  </si>
  <si>
    <t>Kegiatan jasa lainnya</t>
  </si>
  <si>
    <t>Jasa perorangan yang melayani rumah tangga; kegiatan yang menghasilkan barang dan jasa oleh rumah tangga yang digunakan sendiri untuk memenuhi kebutuhan</t>
  </si>
  <si>
    <t>Kegiatan badan internasional dan badan ekstra internasional lainnya</t>
  </si>
  <si>
    <t>Rumah tangga</t>
  </si>
  <si>
    <t>Bukan Lapangan Usaha Lainnya</t>
  </si>
  <si>
    <t>*Data premi dan klaim merupakan data gabungan tradisional dan PAYDI</t>
  </si>
  <si>
    <t>Rincian Pendapatan Premi dan Pembayaran Klaim Berdasarkan Sektor Ekonomi</t>
  </si>
  <si>
    <t>Counterparty (Mitra)</t>
  </si>
  <si>
    <t>Rumah Tangga</t>
  </si>
  <si>
    <t>Lembaga Non Profit yang Melayani RT</t>
  </si>
  <si>
    <t>Pemerintah</t>
  </si>
  <si>
    <t>Korporasi Finansial</t>
  </si>
  <si>
    <t>Korporasi Non Finansial</t>
  </si>
  <si>
    <t>Luar Negeri</t>
  </si>
  <si>
    <t>Rincian Pendapatan Premi, Pembayaran Klaim, dan Cadangan Teknis Berdasarkan Counterparty (mitra)</t>
  </si>
  <si>
    <t>Penjelasan</t>
  </si>
  <si>
    <t>Rasio Likuiditas</t>
  </si>
  <si>
    <t>a. Aset Lancar</t>
  </si>
  <si>
    <t xml:space="preserve">b. Liabilitas Lancar </t>
  </si>
  <si>
    <t>c. Rasio (a : b)</t>
  </si>
  <si>
    <t>Rasio Kecukupan Investasi</t>
  </si>
  <si>
    <t>a. Investasi + Kas &amp; Bank (Lihat Neraca SAP)</t>
  </si>
  <si>
    <t>b. Cadangan Teknis Retensi Sendiri</t>
  </si>
  <si>
    <t>c. Utang Klaim Retensi Sendiri + Utang Lain Kepada Tertanggung</t>
  </si>
  <si>
    <t>d. Rasio (a : (b + c))</t>
  </si>
  <si>
    <t>Rasio Perimbangan Hasil Investasi dengan Pendapatan Premi Neto</t>
  </si>
  <si>
    <t>a. Hasil Investasi</t>
  </si>
  <si>
    <t>b. Pendapatan Premi Neto</t>
  </si>
  <si>
    <t>Rasio Beban Klaim, Beban Usaha, dan Komisi</t>
  </si>
  <si>
    <t>a. Beban Klaim Neto</t>
  </si>
  <si>
    <t>b. Beban Usaha</t>
  </si>
  <si>
    <t>c. Komisi Neto</t>
  </si>
  <si>
    <t>d. Pendapatan Premi Neto</t>
  </si>
  <si>
    <t>e. Rasio a : d (rasio I)</t>
  </si>
  <si>
    <t xml:space="preserve">f.  Rasio b : d (rasio II) </t>
  </si>
  <si>
    <t>g. Rasio c : d (rasio III)</t>
  </si>
  <si>
    <t>h. Rasio I + Rasio II + Rasio III</t>
  </si>
  <si>
    <t>Pertumbuhan Investasi</t>
  </si>
  <si>
    <t>a. Jumlah investasi bulan ini (Mo)</t>
  </si>
  <si>
    <t>b. Jumlah investasi bulan lalu (M-1)</t>
  </si>
  <si>
    <t>c. Pertumbuhan Investasi = (a-b)/b</t>
  </si>
  <si>
    <t>Pertumbuhan Ekuitas</t>
  </si>
  <si>
    <t>a. Jumlah ekuitas bulan ini (Mo)</t>
  </si>
  <si>
    <t>b. Jumlah ekuitas bulan lalu (M-1)</t>
  </si>
  <si>
    <t>c. Pertumbuhan ekuitas = (a-b)/b</t>
  </si>
  <si>
    <t>Pertumbuhan RKI</t>
  </si>
  <si>
    <t>a. RKI bulan ini (Mo)</t>
  </si>
  <si>
    <t>b. RKI bulan lalu (M-1)</t>
  </si>
  <si>
    <t>c. Pertumbuhan RKI = (a - b)</t>
  </si>
  <si>
    <t>Pertumbuhan RBC</t>
  </si>
  <si>
    <t>a. RBC bulan ini (Mo)</t>
  </si>
  <si>
    <t>b. RBC bulan lalu (M-1)</t>
  </si>
  <si>
    <t>c. Pertumbuhan RBC = (a - b)</t>
  </si>
  <si>
    <t>Pertumbuhan Aset</t>
  </si>
  <si>
    <t>a. Jumlah aset bulan ini (Mo)</t>
  </si>
  <si>
    <t>b. Jumlah aset bulan lalu (M-1)</t>
  </si>
  <si>
    <t>c. Pertumbuhan aset = (a-b)/b</t>
  </si>
  <si>
    <t xml:space="preserve">Pertumbuhan (delta) Premi </t>
  </si>
  <si>
    <t>a. Jumlah (delta) Premi  bulan ini (Mo)</t>
  </si>
  <si>
    <t>b. Jumlah (delta) Premi  bulan lalu (M-1)</t>
  </si>
  <si>
    <t>c. Pertumbuhan (delta) Premi  = (a-b)/b</t>
  </si>
  <si>
    <t xml:space="preserve">Pertumbuhan(delta) Klaim </t>
  </si>
  <si>
    <t>a. Jumlah (delta) klaim bulan ini (Mo)</t>
  </si>
  <si>
    <t>b. Jumlah (delta) klaim bulan lalu (M-1)</t>
  </si>
  <si>
    <t>c. Pertumbuhan (delta) klaim  = (a-b)/b</t>
  </si>
  <si>
    <t>Rasio Tingkat Kesehatan Keuangan selain MMBR</t>
  </si>
  <si>
    <t>Anggaran</t>
  </si>
  <si>
    <t>Realisasi</t>
  </si>
  <si>
    <t>Presentase</t>
  </si>
  <si>
    <t>Beban Pendidikan dan Pelatihan</t>
  </si>
  <si>
    <t>Biaya Pegawai, Direksi, dan Komisaris</t>
  </si>
  <si>
    <t>Biaya Pendidikan dan Latihan (Diklat)</t>
  </si>
  <si>
    <t>a. Diklat Pegawai</t>
  </si>
  <si>
    <t>b. Diklat Direksi</t>
  </si>
  <si>
    <t>c. Diklat Komisaris</t>
  </si>
  <si>
    <t>Total Biaya Diklat</t>
  </si>
  <si>
    <t>Rasio Biaya Diklat dan Biaya Pegawai, Direksi, dan Komisaris</t>
  </si>
  <si>
    <t>Rasio Pendidikan dan Pelatihan</t>
  </si>
  <si>
    <t>Jumlah Beban Klaim</t>
  </si>
  <si>
    <t>1. Ringkasan Perkembangan Dana Jaminan</t>
  </si>
  <si>
    <t>Saldo Awal Dana Jaminan</t>
  </si>
  <si>
    <t>Penempatan Dana Jaminan Baru:</t>
  </si>
  <si>
    <t>a. Dana Jaminan Dalam Bentuk Deposito</t>
  </si>
  <si>
    <t>b. Dana Jaminan dalam Bentuk Surat Berharga yang Diterbitkan Negara (SBN)</t>
  </si>
  <si>
    <t>Total Penempatan Dana Jaminan Baru</t>
  </si>
  <si>
    <t>Pencairan Dana Jaminan:</t>
  </si>
  <si>
    <t>Total pencairan Dana Jaminan</t>
  </si>
  <si>
    <t>Saldo Akhir Dana Jaminan</t>
  </si>
  <si>
    <t>2. Perhitungan Kecukupan Dana Jaminan Tahunan</t>
  </si>
  <si>
    <t>Ekuitas minimum yang dipersyaratkan</t>
  </si>
  <si>
    <t>Batas Minimum Dana Jaminan I</t>
  </si>
  <si>
    <t>Batas Minimum Dana Jaminan II</t>
  </si>
  <si>
    <t>Batas Minimum Dana Jaminan Yang Digunakan</t>
  </si>
  <si>
    <t>Dana Jaminan yang dimiliki</t>
  </si>
  <si>
    <t>Kelebihan (Kekurangan) Dana Jaminan</t>
  </si>
  <si>
    <t>Laporan Dana Jaminan - Ringkasan Perkembangan Dana Jaminan dan Perhitungan Kecukupan Dana Jaminan</t>
  </si>
  <si>
    <t>Dana Jaminan</t>
  </si>
  <si>
    <t>Nama Bank Kustodian</t>
  </si>
  <si>
    <t>Mata Uang</t>
  </si>
  <si>
    <t>Nilai Nominal (Valas)</t>
  </si>
  <si>
    <t>Kurs</t>
  </si>
  <si>
    <t>Nilai Nominal Dalam Rupiah</t>
  </si>
  <si>
    <t>Tgl Jatuh Tempo
(YYYYMMDD)</t>
  </si>
  <si>
    <t>SBN</t>
  </si>
  <si>
    <t>Rincian Posisi Akhir Dana Jaminan</t>
  </si>
  <si>
    <t>Kode Lini Usaha</t>
  </si>
  <si>
    <t>Kelompok Lini Usaha</t>
  </si>
  <si>
    <t>Pos Langsung</t>
  </si>
  <si>
    <t>Reasuransi Masuk</t>
  </si>
  <si>
    <t>Reasuransi Keluar</t>
  </si>
  <si>
    <t>ASEAN</t>
  </si>
  <si>
    <t>Non ASEAN</t>
  </si>
  <si>
    <t>Premi</t>
  </si>
  <si>
    <t>00</t>
  </si>
  <si>
    <t>Surplus Underwriting Seluruh Lini Usaha</t>
  </si>
  <si>
    <t>Komisi</t>
  </si>
  <si>
    <t>Cadangan Atas Premi Yang Belum Merupakan Pendapatan - Tahun Lalu</t>
  </si>
  <si>
    <t>Cadangan Atas Premi Yang Belum Merupakan Pendapatan - Tahun Berjalan</t>
  </si>
  <si>
    <t>Pendapatan Premi</t>
  </si>
  <si>
    <t>Klaim Dibayar</t>
  </si>
  <si>
    <t>Biaya Adjuster</t>
  </si>
  <si>
    <t>Cadangan/Outstanding Klaim - Tahun Lalu</t>
  </si>
  <si>
    <t>Cadangan/Outstanding Klaim - Tahun Berjalan</t>
  </si>
  <si>
    <t>Surplus Underwriting</t>
  </si>
  <si>
    <t>Surplus Underwriting Lini Usaha Harta Benda</t>
  </si>
  <si>
    <t>Surplus Underwriting Lini Usaha Kendaraan Bermotor</t>
  </si>
  <si>
    <t>Surplus Underwriting Lini Usaha Pengangkutan</t>
  </si>
  <si>
    <t>Surplus Underwriting Lini Usaha Rangka Kapal</t>
  </si>
  <si>
    <t>Surplus Underwriting Lini Usaha Rangka Pesawat</t>
  </si>
  <si>
    <t>06</t>
  </si>
  <si>
    <t>Surplus Underwriting Lini Usaha Satelit</t>
  </si>
  <si>
    <t>07</t>
  </si>
  <si>
    <t>Surplus Underwriting Lini Usaha Energi Onshore</t>
  </si>
  <si>
    <t>08</t>
  </si>
  <si>
    <t>Surplus Underwriting Lini Usaha Energi Offshore</t>
  </si>
  <si>
    <t>09</t>
  </si>
  <si>
    <t xml:space="preserve">Surplus Underwriting Lini Usaha Rekayasa </t>
  </si>
  <si>
    <t>10</t>
  </si>
  <si>
    <t>Surplus Underwriting Lini Usaha Tanggung Gugat</t>
  </si>
  <si>
    <t>11</t>
  </si>
  <si>
    <t>Surplus Underwriting Lini Usaha Kesehatan dan Kecelakaan Diri</t>
  </si>
  <si>
    <t>12</t>
  </si>
  <si>
    <t>Surplus Underwriting Lini Usaha Kredit</t>
  </si>
  <si>
    <t>13</t>
  </si>
  <si>
    <t>Surplus Underwriting Lini Usaha Suretyship</t>
  </si>
  <si>
    <t>14</t>
  </si>
  <si>
    <t>Surplus Underwriting Lini Usaha Aneka</t>
  </si>
  <si>
    <t>SU - Surplus Underwriting</t>
  </si>
  <si>
    <t>Jumlah Polis</t>
  </si>
  <si>
    <t>RLP - Risk And Loss Profile</t>
  </si>
  <si>
    <t xml:space="preserve">Jumlah Premi (Rp) </t>
  </si>
  <si>
    <t>Nama Jenis Investasi</t>
  </si>
  <si>
    <t>Seri Efek</t>
  </si>
  <si>
    <t>Jenis Kepemilikan</t>
  </si>
  <si>
    <t>Rating</t>
  </si>
  <si>
    <t>Nama Manajer Investasi</t>
  </si>
  <si>
    <t>Emiten Penerima Dana/Project</t>
  </si>
  <si>
    <t>rincian baris ke-1 SBN</t>
  </si>
  <si>
    <t>rincian baris ke-2 SBN</t>
  </si>
  <si>
    <t>rincian baris ke-3 SBN dan seterusnya</t>
  </si>
  <si>
    <t>OBLIGASI / SUKUK INFRASTRUKTUR</t>
  </si>
  <si>
    <t>rincian baris ke-1 Obligasi/Sukuk Infrastruktur</t>
  </si>
  <si>
    <t>rincian baris ke-2 Obligasi/Sukuk Infrastruktur</t>
  </si>
  <si>
    <t>rincian baris ke-3 Obligasi/Sukuk Infrastruktur dan seterusnya</t>
  </si>
  <si>
    <t>REKSADANA UNDERLYING SBN</t>
  </si>
  <si>
    <t>rincian baris ke-1 Reksadana Underlying SBN</t>
  </si>
  <si>
    <t>rincian baris ke-2 Reksadana Underlying SBN</t>
  </si>
  <si>
    <t>rincian baris ke-3 Reksadana Underlying SBN dan seterusnya</t>
  </si>
  <si>
    <t>REKSADANA PENYERTAAN TERBATAS</t>
  </si>
  <si>
    <t>rincian baris ke-1 Reksadana Penyertaan Terbatas</t>
  </si>
  <si>
    <t>rincian baris ke-2 Reksadana Penyertaan Terbatas</t>
  </si>
  <si>
    <t>rincian baris ke-3 Reksadana Penyertaan Terbatas dan seterusnya</t>
  </si>
  <si>
    <t>EFEK BERAGUN ASET</t>
  </si>
  <si>
    <t>rincian baris ke-1 Efek Beragun Aset</t>
  </si>
  <si>
    <t>rincian baris ke-2 Efek Beragun Aset</t>
  </si>
  <si>
    <t>rincian baris ke-3 Efek Beragun Aset dan seterusnya</t>
  </si>
  <si>
    <t>INVESTASI LAIN UNTUK PEMBIAYAAN PROYEK INFRASTRUKTUR PEMERINTAH</t>
  </si>
  <si>
    <t>rincian baris ke-1 Investasi Lain untuk Pembiayaan Proyek Infrastruktur Pemerintah</t>
  </si>
  <si>
    <t>rincian baris ke-2 Investasi Lain untuk Pembiayaan Proyek Infrastruktur Pemerintah</t>
  </si>
  <si>
    <t>rincian baris ke-3 Investasi Lain untuk Pembiayaan Proyek Infrastruktur Pemerintah dan seterusnya</t>
  </si>
  <si>
    <t>Rincian Pemenuhan SBN</t>
  </si>
  <si>
    <t>Sub C Penempatan Investasi Pada Pihak Terafiliasi tidak dengan Perusahaan</t>
  </si>
  <si>
    <t>Kurs (konversi ke Rupiah)</t>
  </si>
  <si>
    <t>Laporan Posisi Keuangan dan Pemisahan Dana</t>
  </si>
  <si>
    <t>Keterangan akun</t>
  </si>
  <si>
    <t>Hanya diisi apabila Pertumbuhan Investasi  &lt;-5%</t>
  </si>
  <si>
    <t>Hanya diisi apabila Pertumbuhan Ekuitas  &lt;-5%</t>
  </si>
  <si>
    <t>Hanya diisi apabila Pertumbuhan RKI  &lt;-5% atau  &gt;5%</t>
  </si>
  <si>
    <t>Hanya diisi apabila:1. Pertumbuhan RBC  &lt;-5% atau  &gt;5%; 2. RBC bulan ini (Mo) &lt;180%</t>
  </si>
  <si>
    <t>Hanya diisi apabila Pertumbuhan Aset  &lt;-5% atau  &gt;5%</t>
  </si>
  <si>
    <t>Hanya diisi apabila Pertumbuhan (delta) Premi &lt;-5% atau  &gt;5%</t>
  </si>
  <si>
    <t>Hanya diisi apabila Pertumbuhan (delta) Klaim &lt;-5% atau  &gt;5%</t>
  </si>
  <si>
    <t>No</t>
  </si>
  <si>
    <t>Bulanan</t>
  </si>
  <si>
    <t>Triwulanan</t>
  </si>
  <si>
    <t>Tahunan</t>
  </si>
  <si>
    <t>v</t>
  </si>
  <si>
    <t>101</t>
  </si>
  <si>
    <t>102</t>
  </si>
  <si>
    <t>103</t>
  </si>
  <si>
    <t>104</t>
  </si>
  <si>
    <t>105</t>
  </si>
  <si>
    <t>106</t>
  </si>
  <si>
    <t>107</t>
  </si>
  <si>
    <t>108</t>
  </si>
  <si>
    <t>109</t>
  </si>
  <si>
    <t>110</t>
  </si>
  <si>
    <t>111</t>
  </si>
  <si>
    <t>113</t>
  </si>
  <si>
    <t>114</t>
  </si>
  <si>
    <t>115</t>
  </si>
  <si>
    <t>116</t>
  </si>
  <si>
    <t>117</t>
  </si>
  <si>
    <t>118</t>
  </si>
  <si>
    <t>119</t>
  </si>
  <si>
    <t>Grup</t>
  </si>
  <si>
    <t>Kode</t>
  </si>
  <si>
    <t>Label</t>
  </si>
  <si>
    <t>PERIODE LAPORAN</t>
  </si>
  <si>
    <t>Near Realtime</t>
  </si>
  <si>
    <t>Harian</t>
  </si>
  <si>
    <t>Mingguan</t>
  </si>
  <si>
    <t>Semester</t>
  </si>
  <si>
    <t>CAKUPAN LAPORAN</t>
  </si>
  <si>
    <t>Konsolidasi</t>
  </si>
  <si>
    <t>Per Kantor</t>
  </si>
  <si>
    <t>Per kantor syariah</t>
  </si>
  <si>
    <t>Per kantor konvensional</t>
  </si>
  <si>
    <t>Unit Usaha Syariah</t>
  </si>
  <si>
    <t>Gabungan konvensional</t>
  </si>
  <si>
    <t>Perusahaan anak</t>
  </si>
  <si>
    <t>Not Available</t>
  </si>
  <si>
    <t>Kantor Pusat</t>
  </si>
  <si>
    <t>Produk</t>
  </si>
  <si>
    <t>DATI I</t>
  </si>
  <si>
    <t>e248</t>
  </si>
  <si>
    <t>ProvinsiJawaBarat</t>
  </si>
  <si>
    <t>e249</t>
  </si>
  <si>
    <t>ProvinsiBanten</t>
  </si>
  <si>
    <t>e250</t>
  </si>
  <si>
    <t>DaerahKhususIbukotaJakarta</t>
  </si>
  <si>
    <t>e251</t>
  </si>
  <si>
    <t>DaerahIstimewaYogyakarta</t>
  </si>
  <si>
    <t>e252</t>
  </si>
  <si>
    <t>ProvinsiJawaTengah</t>
  </si>
  <si>
    <t>e253</t>
  </si>
  <si>
    <t>ProvinsiJawaTimur</t>
  </si>
  <si>
    <t>e254</t>
  </si>
  <si>
    <t>ProvinsiBengkulu</t>
  </si>
  <si>
    <t>e255</t>
  </si>
  <si>
    <t>ProvinsiJambi</t>
  </si>
  <si>
    <t>e256</t>
  </si>
  <si>
    <t>ProvinsiNangroeAcehDarussalam</t>
  </si>
  <si>
    <t>e257</t>
  </si>
  <si>
    <t>ProvinsiSumateraUtara</t>
  </si>
  <si>
    <t>e258</t>
  </si>
  <si>
    <t>ProvinsiSumateraBarat</t>
  </si>
  <si>
    <t>e259</t>
  </si>
  <si>
    <t>ProvinsiRiau</t>
  </si>
  <si>
    <t>e260</t>
  </si>
  <si>
    <t>ProvinsiSumateraSelatan</t>
  </si>
  <si>
    <t>e261</t>
  </si>
  <si>
    <t>ProvinsiKepulauanBangkaBelitung</t>
  </si>
  <si>
    <t>e262</t>
  </si>
  <si>
    <t>ProvinsiKepulauanRiau</t>
  </si>
  <si>
    <t>e263</t>
  </si>
  <si>
    <t>ProvinsiLampung</t>
  </si>
  <si>
    <t>e264</t>
  </si>
  <si>
    <t>ProvinsiKalimantanSelatan</t>
  </si>
  <si>
    <t>e265</t>
  </si>
  <si>
    <t>ProvinsiKalimantanBarat</t>
  </si>
  <si>
    <t>e266</t>
  </si>
  <si>
    <t>ProvinsiKalimantanTimur</t>
  </si>
  <si>
    <t>e267</t>
  </si>
  <si>
    <t>ProvinsiKalimantanTengah</t>
  </si>
  <si>
    <t>e268</t>
  </si>
  <si>
    <t>ProvinsiSulawesiTengah</t>
  </si>
  <si>
    <t>e269</t>
  </si>
  <si>
    <t>ProvinsiSulawesiSelatan</t>
  </si>
  <si>
    <t>e270</t>
  </si>
  <si>
    <t>ProvinsiSulawesiUtara</t>
  </si>
  <si>
    <t>e271</t>
  </si>
  <si>
    <t>ProvinsiGorontalo</t>
  </si>
  <si>
    <t>e272</t>
  </si>
  <si>
    <t>ProvinsiSulawesiBarat</t>
  </si>
  <si>
    <t>e273</t>
  </si>
  <si>
    <t>ProvinsiSulawesiTenggara</t>
  </si>
  <si>
    <t>e274</t>
  </si>
  <si>
    <t>ProvinsiNusaTenggaraBarat</t>
  </si>
  <si>
    <t>e275</t>
  </si>
  <si>
    <t>ProvinsiBali</t>
  </si>
  <si>
    <t>e276</t>
  </si>
  <si>
    <t>ProvinsiNusaTenggaraTimur</t>
  </si>
  <si>
    <t>e277</t>
  </si>
  <si>
    <t>ProvinsiMaluku</t>
  </si>
  <si>
    <t>e278</t>
  </si>
  <si>
    <t>ProvinsiPapua</t>
  </si>
  <si>
    <t>e279</t>
  </si>
  <si>
    <t>ProvinsiMalukuUtara</t>
  </si>
  <si>
    <t>e280</t>
  </si>
  <si>
    <t>ProvinsiPapuaBarat</t>
  </si>
  <si>
    <t>e796</t>
  </si>
  <si>
    <t>ProvinsiKalimantanUtara</t>
  </si>
  <si>
    <t>DATI II</t>
  </si>
  <si>
    <t>e282</t>
  </si>
  <si>
    <t>KabupatenBekasi</t>
  </si>
  <si>
    <t>e283</t>
  </si>
  <si>
    <t>KabupatenPurwakarta</t>
  </si>
  <si>
    <t>e284</t>
  </si>
  <si>
    <t>KabupatenKarawang</t>
  </si>
  <si>
    <t>e285</t>
  </si>
  <si>
    <t>KabupatenBogor</t>
  </si>
  <si>
    <t>e286</t>
  </si>
  <si>
    <t>KabupatenSukabumi</t>
  </si>
  <si>
    <t>e287</t>
  </si>
  <si>
    <t>KabupatenCianjur</t>
  </si>
  <si>
    <t>e288</t>
  </si>
  <si>
    <t>KabupatenBandung</t>
  </si>
  <si>
    <t>e289</t>
  </si>
  <si>
    <t>KabupatenSumedang</t>
  </si>
  <si>
    <t>e290</t>
  </si>
  <si>
    <t>KabupatenTasikmalaya</t>
  </si>
  <si>
    <t>e291</t>
  </si>
  <si>
    <t>KabupatenGarut</t>
  </si>
  <si>
    <t>e292</t>
  </si>
  <si>
    <t>KabupatenCiamis</t>
  </si>
  <si>
    <t>e293</t>
  </si>
  <si>
    <t>KabupatenCirebon</t>
  </si>
  <si>
    <t>e294</t>
  </si>
  <si>
    <t>KabupatenKuningan</t>
  </si>
  <si>
    <t>e295</t>
  </si>
  <si>
    <t>KabupatenIndramayu</t>
  </si>
  <si>
    <t>e296</t>
  </si>
  <si>
    <t>KabupatenMajalengka</t>
  </si>
  <si>
    <t>e297</t>
  </si>
  <si>
    <t>KabupatenSubang</t>
  </si>
  <si>
    <t>e298</t>
  </si>
  <si>
    <t>KabupatenBandungBarat</t>
  </si>
  <si>
    <t>e299</t>
  </si>
  <si>
    <t>KotaBandung</t>
  </si>
  <si>
    <t>e300</t>
  </si>
  <si>
    <t>KotaBogor</t>
  </si>
  <si>
    <t>e301</t>
  </si>
  <si>
    <t>KotaSukabumi</t>
  </si>
  <si>
    <t>e302</t>
  </si>
  <si>
    <t>KotaCirebon</t>
  </si>
  <si>
    <t>e303</t>
  </si>
  <si>
    <t>KotaTasikmalaya</t>
  </si>
  <si>
    <t>e304</t>
  </si>
  <si>
    <t>KotaCimahi</t>
  </si>
  <si>
    <t>e305</t>
  </si>
  <si>
    <t>KotaDepok</t>
  </si>
  <si>
    <t>e306</t>
  </si>
  <si>
    <t>KotaBekasi</t>
  </si>
  <si>
    <t>e307</t>
  </si>
  <si>
    <t>KotaBanjar</t>
  </si>
  <si>
    <t>e776</t>
  </si>
  <si>
    <t>KabupatenPangandaran</t>
  </si>
  <si>
    <t>e308</t>
  </si>
  <si>
    <t>KabupatenLebak</t>
  </si>
  <si>
    <t>e309</t>
  </si>
  <si>
    <t>KabupatenPandeglang</t>
  </si>
  <si>
    <t>e310</t>
  </si>
  <si>
    <t>KabupatenSerang</t>
  </si>
  <si>
    <t>e311</t>
  </si>
  <si>
    <t>KabupatenTangerang</t>
  </si>
  <si>
    <t>e312</t>
  </si>
  <si>
    <t>KotaCilegon</t>
  </si>
  <si>
    <t>e313</t>
  </si>
  <si>
    <t>KotaTangerang</t>
  </si>
  <si>
    <t>e314</t>
  </si>
  <si>
    <t>KotaSerang</t>
  </si>
  <si>
    <t>e315</t>
  </si>
  <si>
    <t>KotaTangerangSelatan</t>
  </si>
  <si>
    <t>e316</t>
  </si>
  <si>
    <t>KotaAdministrasiJakartaPusat</t>
  </si>
  <si>
    <t>e317</t>
  </si>
  <si>
    <t>KotaAdministrasiJakartaUtara</t>
  </si>
  <si>
    <t>e318</t>
  </si>
  <si>
    <t>KotaAdministrasiJakartaBarat</t>
  </si>
  <si>
    <t>e319</t>
  </si>
  <si>
    <t>KotaAdministrasiJakartaSelatan</t>
  </si>
  <si>
    <t>e320</t>
  </si>
  <si>
    <t>KotaAdministrasiJakartaTimur</t>
  </si>
  <si>
    <t>e321</t>
  </si>
  <si>
    <t>KabupatenAdministrasiKepulauanSeribu</t>
  </si>
  <si>
    <t>e322</t>
  </si>
  <si>
    <t>KabupatenBantul</t>
  </si>
  <si>
    <t>e323</t>
  </si>
  <si>
    <t>KabupatenSleman</t>
  </si>
  <si>
    <t>e324</t>
  </si>
  <si>
    <t>KabupatenGunungKidul</t>
  </si>
  <si>
    <t>e325</t>
  </si>
  <si>
    <t>KabupatenKulonProgo</t>
  </si>
  <si>
    <t>e326</t>
  </si>
  <si>
    <t>KotaYogyakarta</t>
  </si>
  <si>
    <t>e327</t>
  </si>
  <si>
    <t>KabupatenSemarang</t>
  </si>
  <si>
    <t>e328</t>
  </si>
  <si>
    <t>KabupatenKendal</t>
  </si>
  <si>
    <t>e329</t>
  </si>
  <si>
    <t>KabupatenDemak</t>
  </si>
  <si>
    <t>e330</t>
  </si>
  <si>
    <t>KabupatenGrobogan</t>
  </si>
  <si>
    <t>e331</t>
  </si>
  <si>
    <t>KabupatenPekalongan</t>
  </si>
  <si>
    <t>e332</t>
  </si>
  <si>
    <t>KabupatenTegal</t>
  </si>
  <si>
    <t>e333</t>
  </si>
  <si>
    <t>KabupatenBrebes</t>
  </si>
  <si>
    <t>e334</t>
  </si>
  <si>
    <t>KabupatenPati</t>
  </si>
  <si>
    <t>e335</t>
  </si>
  <si>
    <t>KabupatenKudus</t>
  </si>
  <si>
    <t>e336</t>
  </si>
  <si>
    <t>KabupatenPemalang</t>
  </si>
  <si>
    <t>e337</t>
  </si>
  <si>
    <t>KabupatenJepara</t>
  </si>
  <si>
    <t>e338</t>
  </si>
  <si>
    <t>KabupatenRembang</t>
  </si>
  <si>
    <t>e339</t>
  </si>
  <si>
    <t>KabupatenBlora</t>
  </si>
  <si>
    <t>e340</t>
  </si>
  <si>
    <t>KabupatenBanyumas</t>
  </si>
  <si>
    <t>e341</t>
  </si>
  <si>
    <t>KabupatenCilacap</t>
  </si>
  <si>
    <t>e342</t>
  </si>
  <si>
    <t>KabupatenPurbalingga</t>
  </si>
  <si>
    <t>e343</t>
  </si>
  <si>
    <t>KabupatenBanjarnegara</t>
  </si>
  <si>
    <t>e344</t>
  </si>
  <si>
    <t>KabupatenMagelang</t>
  </si>
  <si>
    <t>e345</t>
  </si>
  <si>
    <t>KabupatenTemanggung</t>
  </si>
  <si>
    <t>e346</t>
  </si>
  <si>
    <t>KabupatenWonosobo</t>
  </si>
  <si>
    <t>e347</t>
  </si>
  <si>
    <t>KabupatenPurworejo</t>
  </si>
  <si>
    <t>e348</t>
  </si>
  <si>
    <t>KabupatenKebumen</t>
  </si>
  <si>
    <t>e349</t>
  </si>
  <si>
    <t>KabupatenKlaten</t>
  </si>
  <si>
    <t>e350</t>
  </si>
  <si>
    <t>KabupatenBoyolali</t>
  </si>
  <si>
    <t>e351</t>
  </si>
  <si>
    <t>KabupatenSragen</t>
  </si>
  <si>
    <t>e352</t>
  </si>
  <si>
    <t>KabupatenSukoharjo</t>
  </si>
  <si>
    <t>e353</t>
  </si>
  <si>
    <t>KabupatenKaranganyar</t>
  </si>
  <si>
    <t>e354</t>
  </si>
  <si>
    <t>KabupatenWonogiri</t>
  </si>
  <si>
    <t>e355</t>
  </si>
  <si>
    <t>KabupatenBatang</t>
  </si>
  <si>
    <t>e356</t>
  </si>
  <si>
    <t>KotaSemarang</t>
  </si>
  <si>
    <t>e357</t>
  </si>
  <si>
    <t>KotaSalatiga</t>
  </si>
  <si>
    <t>e358</t>
  </si>
  <si>
    <t>KotaPekalongan</t>
  </si>
  <si>
    <t>e359</t>
  </si>
  <si>
    <t>KotaTegal</t>
  </si>
  <si>
    <t>e360</t>
  </si>
  <si>
    <t>KotaMagelang</t>
  </si>
  <si>
    <t>e361</t>
  </si>
  <si>
    <t>KotaSurakarta</t>
  </si>
  <si>
    <t>e362</t>
  </si>
  <si>
    <t>KabupatenGresik</t>
  </si>
  <si>
    <t>e363</t>
  </si>
  <si>
    <t>KabupatenSidoarjo</t>
  </si>
  <si>
    <t>e364</t>
  </si>
  <si>
    <t>KabupatenMojokerto</t>
  </si>
  <si>
    <t>e365</t>
  </si>
  <si>
    <t>KabupatenJombang</t>
  </si>
  <si>
    <t>e366</t>
  </si>
  <si>
    <t>KabupatenSampang</t>
  </si>
  <si>
    <t>e367</t>
  </si>
  <si>
    <t>KabupatenPamekasan</t>
  </si>
  <si>
    <t>e368</t>
  </si>
  <si>
    <t>KabupatenSumenep</t>
  </si>
  <si>
    <t>e369</t>
  </si>
  <si>
    <t>KabupatenBangkalan</t>
  </si>
  <si>
    <t>e370</t>
  </si>
  <si>
    <t>KabupatenBondowoso</t>
  </si>
  <si>
    <t>e371</t>
  </si>
  <si>
    <t>KabupatenBanyuwangi</t>
  </si>
  <si>
    <t>e372</t>
  </si>
  <si>
    <t>KabupatenJember</t>
  </si>
  <si>
    <t>e373</t>
  </si>
  <si>
    <t>KabupatenMalang</t>
  </si>
  <si>
    <t>e374</t>
  </si>
  <si>
    <t>KabupatenPasuruan</t>
  </si>
  <si>
    <t>e375</t>
  </si>
  <si>
    <t>KabupatenProbolinggo</t>
  </si>
  <si>
    <t>e376</t>
  </si>
  <si>
    <t>KabupatenLumajang</t>
  </si>
  <si>
    <t>e377</t>
  </si>
  <si>
    <t>KabupatenKediri</t>
  </si>
  <si>
    <t>e378</t>
  </si>
  <si>
    <t>KabupatenNganjuk</t>
  </si>
  <si>
    <t>e379</t>
  </si>
  <si>
    <t>KabupatenTulungagung</t>
  </si>
  <si>
    <t>e380</t>
  </si>
  <si>
    <t>KabupatenTrenggalek</t>
  </si>
  <si>
    <t>e381</t>
  </si>
  <si>
    <t>KabupatenBlitar</t>
  </si>
  <si>
    <t>e382</t>
  </si>
  <si>
    <t>KabupatenMadiun</t>
  </si>
  <si>
    <t>e383</t>
  </si>
  <si>
    <t>KabupatenNgawi</t>
  </si>
  <si>
    <t>e384</t>
  </si>
  <si>
    <t>KabupatenMagetan</t>
  </si>
  <si>
    <t>e385</t>
  </si>
  <si>
    <t>KabupatenPonorogo</t>
  </si>
  <si>
    <t>e386</t>
  </si>
  <si>
    <t>KabupatenPacitan</t>
  </si>
  <si>
    <t>e387</t>
  </si>
  <si>
    <t>KabupatenBojonegoro</t>
  </si>
  <si>
    <t>e388</t>
  </si>
  <si>
    <t>KabupatenTuban</t>
  </si>
  <si>
    <t>e389</t>
  </si>
  <si>
    <t>KabupatenLamongan</t>
  </si>
  <si>
    <t>e390</t>
  </si>
  <si>
    <t>KabupatenSitubondo</t>
  </si>
  <si>
    <t>e391</t>
  </si>
  <si>
    <t>KotaSurabaya</t>
  </si>
  <si>
    <t>e392</t>
  </si>
  <si>
    <t>KotaMojokerto</t>
  </si>
  <si>
    <t>e393</t>
  </si>
  <si>
    <t>KotaMalang</t>
  </si>
  <si>
    <t>e394</t>
  </si>
  <si>
    <t>KotaPasuruan</t>
  </si>
  <si>
    <t>e395</t>
  </si>
  <si>
    <t>KotaProbolinggo</t>
  </si>
  <si>
    <t>e396</t>
  </si>
  <si>
    <t>KotaBlitar</t>
  </si>
  <si>
    <t>e397</t>
  </si>
  <si>
    <t>KotaKediri</t>
  </si>
  <si>
    <t>e398</t>
  </si>
  <si>
    <t>KotaMadiun</t>
  </si>
  <si>
    <t>e399</t>
  </si>
  <si>
    <t>KotaBatu</t>
  </si>
  <si>
    <t>e400</t>
  </si>
  <si>
    <t>KabupatenBengkuluSelatan</t>
  </si>
  <si>
    <t>e401</t>
  </si>
  <si>
    <t>KabupatenBengkuluUtara</t>
  </si>
  <si>
    <t>e402</t>
  </si>
  <si>
    <t>KabupatenRejangLebong</t>
  </si>
  <si>
    <t>e403</t>
  </si>
  <si>
    <t>KabupatenLebong</t>
  </si>
  <si>
    <t>e404</t>
  </si>
  <si>
    <t>KabupatenKepahiang</t>
  </si>
  <si>
    <t>e405</t>
  </si>
  <si>
    <t>KabupatenMuko-Muko</t>
  </si>
  <si>
    <t>e406</t>
  </si>
  <si>
    <t>KabupatenSeluma</t>
  </si>
  <si>
    <t>e407</t>
  </si>
  <si>
    <t>KabupatenKaur</t>
  </si>
  <si>
    <t>e408</t>
  </si>
  <si>
    <t>KabupatenBengkuluTengah</t>
  </si>
  <si>
    <t>e409</t>
  </si>
  <si>
    <t>KotaBengkulu</t>
  </si>
  <si>
    <t>e410</t>
  </si>
  <si>
    <t>KabupatenBatangHari</t>
  </si>
  <si>
    <t>e411</t>
  </si>
  <si>
    <t>KabupatenSorolangun</t>
  </si>
  <si>
    <t>e412</t>
  </si>
  <si>
    <t>KabupatenKerinci</t>
  </si>
  <si>
    <t>e413</t>
  </si>
  <si>
    <t>KabupatenMuaroJambi</t>
  </si>
  <si>
    <t>e414</t>
  </si>
  <si>
    <t>KabupatenTanjungJabungBarat</t>
  </si>
  <si>
    <t>e415</t>
  </si>
  <si>
    <t>KabupatenTanjungJabungTimur</t>
  </si>
  <si>
    <t>e416</t>
  </si>
  <si>
    <t>KabupatenTebo</t>
  </si>
  <si>
    <t>e417</t>
  </si>
  <si>
    <t>KabupatenMerangin</t>
  </si>
  <si>
    <t>e418</t>
  </si>
  <si>
    <t>KabupatenBungo</t>
  </si>
  <si>
    <t>e419</t>
  </si>
  <si>
    <t>KotaJambi</t>
  </si>
  <si>
    <t>e777</t>
  </si>
  <si>
    <t>KotaSungaiPenuh</t>
  </si>
  <si>
    <t>e420</t>
  </si>
  <si>
    <t>KabupatenAcehBesar</t>
  </si>
  <si>
    <t>e421</t>
  </si>
  <si>
    <t>KabupatenPidie</t>
  </si>
  <si>
    <t>e422</t>
  </si>
  <si>
    <t>KabupatenAcehUtara</t>
  </si>
  <si>
    <t>e423</t>
  </si>
  <si>
    <t>KabupatenAcehTimur</t>
  </si>
  <si>
    <t>e424</t>
  </si>
  <si>
    <t>KabupatenAcehSelatan</t>
  </si>
  <si>
    <t>e425</t>
  </si>
  <si>
    <t>KabupatenAcehBarat</t>
  </si>
  <si>
    <t>e426</t>
  </si>
  <si>
    <t>KabupatenAcehTengah</t>
  </si>
  <si>
    <t>e427</t>
  </si>
  <si>
    <t>KabupatenAcehTenggara</t>
  </si>
  <si>
    <t>e428</t>
  </si>
  <si>
    <t>KabupatenAcehSingkil</t>
  </si>
  <si>
    <t>e430</t>
  </si>
  <si>
    <t>KabupatenAcehTamiang</t>
  </si>
  <si>
    <t>e431</t>
  </si>
  <si>
    <t>KabupatenGayoLues</t>
  </si>
  <si>
    <t>e432</t>
  </si>
  <si>
    <t>KabupatenAcehBaratDaya</t>
  </si>
  <si>
    <t>e433</t>
  </si>
  <si>
    <t>KabupatenAcehJaya</t>
  </si>
  <si>
    <t>e434</t>
  </si>
  <si>
    <t>KabupatenNaganRaya</t>
  </si>
  <si>
    <t>e435</t>
  </si>
  <si>
    <t>KabupatenSimeulue</t>
  </si>
  <si>
    <t>e436</t>
  </si>
  <si>
    <t>KabupatenBenerMeriah</t>
  </si>
  <si>
    <t>e437</t>
  </si>
  <si>
    <t>KabupatenPidieJaya</t>
  </si>
  <si>
    <t>e438</t>
  </si>
  <si>
    <t>KotaSubulussalam</t>
  </si>
  <si>
    <t>e439</t>
  </si>
  <si>
    <t>KotaBandaAceh</t>
  </si>
  <si>
    <t>e440</t>
  </si>
  <si>
    <t>KotaSabang</t>
  </si>
  <si>
    <t>e441</t>
  </si>
  <si>
    <t>KotaLhokseumawe</t>
  </si>
  <si>
    <t>e442</t>
  </si>
  <si>
    <t>KotaLangsa</t>
  </si>
  <si>
    <t>e778</t>
  </si>
  <si>
    <t>KabupatenBireuen</t>
  </si>
  <si>
    <t>e443</t>
  </si>
  <si>
    <t>KabupatenDeliSerdang</t>
  </si>
  <si>
    <t>e444</t>
  </si>
  <si>
    <t>KabupatenLangkat</t>
  </si>
  <si>
    <t>e445</t>
  </si>
  <si>
    <t>KabupatenKaro</t>
  </si>
  <si>
    <t>e446</t>
  </si>
  <si>
    <t>KabupatenSimalungun</t>
  </si>
  <si>
    <t>e447</t>
  </si>
  <si>
    <t>KabupatenLabuhanBatu</t>
  </si>
  <si>
    <t>e448</t>
  </si>
  <si>
    <t>KabupatenAsahan</t>
  </si>
  <si>
    <t>e449</t>
  </si>
  <si>
    <t>KabupatenDairi</t>
  </si>
  <si>
    <t>e450</t>
  </si>
  <si>
    <t>KabupatenTapanuliUtara</t>
  </si>
  <si>
    <t>e451</t>
  </si>
  <si>
    <t>KabupatenTapanuliTengah</t>
  </si>
  <si>
    <t>e452</t>
  </si>
  <si>
    <t>KabupatenTapanuliSelatan</t>
  </si>
  <si>
    <t>e453</t>
  </si>
  <si>
    <t>KabupatenNias</t>
  </si>
  <si>
    <t>e454</t>
  </si>
  <si>
    <t>KabupatenTobaSamosir</t>
  </si>
  <si>
    <t>e455</t>
  </si>
  <si>
    <t>KabupatenMandailingNatal</t>
  </si>
  <si>
    <t>e457</t>
  </si>
  <si>
    <t>KabupatenHumbangHasundutan</t>
  </si>
  <si>
    <t>e458</t>
  </si>
  <si>
    <t>KabupatenPakpakBharat</t>
  </si>
  <si>
    <t>e459</t>
  </si>
  <si>
    <t>KabupatenSamosir</t>
  </si>
  <si>
    <t>e460</t>
  </si>
  <si>
    <t>KabupatenSerdangBadagai</t>
  </si>
  <si>
    <t>e461</t>
  </si>
  <si>
    <t>KabupatenBatubara</t>
  </si>
  <si>
    <t>e462</t>
  </si>
  <si>
    <t>KabupatenPadangLawas</t>
  </si>
  <si>
    <t>e463</t>
  </si>
  <si>
    <t>KabupatenPadangLawasUtara</t>
  </si>
  <si>
    <t>e464</t>
  </si>
  <si>
    <t>KabupatenLabuhanbatuSelatan</t>
  </si>
  <si>
    <t>e465</t>
  </si>
  <si>
    <t>KabupatenLabuhanbatuUtara</t>
  </si>
  <si>
    <t>e466</t>
  </si>
  <si>
    <t>KotaTebingTinggi</t>
  </si>
  <si>
    <t>e467</t>
  </si>
  <si>
    <t>KotaBinjai</t>
  </si>
  <si>
    <t>e468</t>
  </si>
  <si>
    <t>KotaPematangSiantar</t>
  </si>
  <si>
    <t>e469</t>
  </si>
  <si>
    <t>KotaTanjungBalai</t>
  </si>
  <si>
    <t>e470</t>
  </si>
  <si>
    <t>KotaSibolga</t>
  </si>
  <si>
    <t>e471</t>
  </si>
  <si>
    <t>KotaMedan</t>
  </si>
  <si>
    <t>e472</t>
  </si>
  <si>
    <t>KotaPadangSidempuan</t>
  </si>
  <si>
    <t>e779</t>
  </si>
  <si>
    <t>KotaGunungSitoli</t>
  </si>
  <si>
    <t>e780</t>
  </si>
  <si>
    <t>KabupatenNiasBarat</t>
  </si>
  <si>
    <t>e456</t>
  </si>
  <si>
    <t>KabupatenNiasSelatan</t>
  </si>
  <si>
    <t>e782</t>
  </si>
  <si>
    <t>KabupatenNiasUtara</t>
  </si>
  <si>
    <t>e473</t>
  </si>
  <si>
    <t>KabupatenAgam</t>
  </si>
  <si>
    <t>e474</t>
  </si>
  <si>
    <t>KabupatenPasaman</t>
  </si>
  <si>
    <t>e475</t>
  </si>
  <si>
    <t>KabupatenLimapuluhKota</t>
  </si>
  <si>
    <t>e476</t>
  </si>
  <si>
    <t>KabupatenSolokSelatan</t>
  </si>
  <si>
    <t>e477</t>
  </si>
  <si>
    <t>KabupatenPadangPariaman</t>
  </si>
  <si>
    <t>e478</t>
  </si>
  <si>
    <t>KabupatenPesisirSelatan</t>
  </si>
  <si>
    <t>e479</t>
  </si>
  <si>
    <t>KabupatenTanahDatar</t>
  </si>
  <si>
    <t>e480</t>
  </si>
  <si>
    <t>KabupatenSijunjung</t>
  </si>
  <si>
    <t>e481</t>
  </si>
  <si>
    <t>KabupatenKepulauanMentawai</t>
  </si>
  <si>
    <t>e482</t>
  </si>
  <si>
    <t>KabupatenPasamanBarat</t>
  </si>
  <si>
    <t>e483</t>
  </si>
  <si>
    <t>KabupatenDharmasraya</t>
  </si>
  <si>
    <t>e484</t>
  </si>
  <si>
    <t>KabupatenSolok</t>
  </si>
  <si>
    <t>e485</t>
  </si>
  <si>
    <t>KotaBukittinggi</t>
  </si>
  <si>
    <t>e486</t>
  </si>
  <si>
    <t>KotaPadang</t>
  </si>
  <si>
    <t>e487</t>
  </si>
  <si>
    <t>KotaSawahlunto</t>
  </si>
  <si>
    <t>e488</t>
  </si>
  <si>
    <t>KotaPadangPanjang</t>
  </si>
  <si>
    <t>e489</t>
  </si>
  <si>
    <t>KotaSolok</t>
  </si>
  <si>
    <t>e490</t>
  </si>
  <si>
    <t>KotaPayahkumbuh</t>
  </si>
  <si>
    <t>e491</t>
  </si>
  <si>
    <t>KotaPariaman</t>
  </si>
  <si>
    <t>e492</t>
  </si>
  <si>
    <t>KabupatenKampar</t>
  </si>
  <si>
    <t>e493</t>
  </si>
  <si>
    <t>KabupatenBengkalis</t>
  </si>
  <si>
    <t>e494</t>
  </si>
  <si>
    <t>KabupatenIndragiriHulu</t>
  </si>
  <si>
    <t>e495</t>
  </si>
  <si>
    <t>KabupatenIndragiriHilir</t>
  </si>
  <si>
    <t>e496</t>
  </si>
  <si>
    <t>KabupatenRokanHulu</t>
  </si>
  <si>
    <t>e497</t>
  </si>
  <si>
    <t>KabupatenRokanHilir</t>
  </si>
  <si>
    <t>e498</t>
  </si>
  <si>
    <t>KabupatenPelalawan</t>
  </si>
  <si>
    <t>e499</t>
  </si>
  <si>
    <t>KabupatenSiak</t>
  </si>
  <si>
    <t>e500</t>
  </si>
  <si>
    <t>KabupatenKuantanSengingi</t>
  </si>
  <si>
    <t>e501</t>
  </si>
  <si>
    <t>KabupatenKepulauanMeranti</t>
  </si>
  <si>
    <t>e502</t>
  </si>
  <si>
    <t>KotaPekanBaru</t>
  </si>
  <si>
    <t>e503</t>
  </si>
  <si>
    <t>KotaDumai</t>
  </si>
  <si>
    <t>e504</t>
  </si>
  <si>
    <t>KabupatenMusiBanyuasin</t>
  </si>
  <si>
    <t>e505</t>
  </si>
  <si>
    <t>KabupatenOganKomeringUlu</t>
  </si>
  <si>
    <t>e506</t>
  </si>
  <si>
    <t>KabupatenMuaraEnim</t>
  </si>
  <si>
    <t>e507</t>
  </si>
  <si>
    <t>KabupatenLahat</t>
  </si>
  <si>
    <t>e508</t>
  </si>
  <si>
    <t>KabupatenMusiRawas</t>
  </si>
  <si>
    <t>e509</t>
  </si>
  <si>
    <t>KabupatenOganKomeringIlir</t>
  </si>
  <si>
    <t>e510</t>
  </si>
  <si>
    <t>KabupatenBanyuasin</t>
  </si>
  <si>
    <t>e511</t>
  </si>
  <si>
    <t>KabupatenOganKomeringUluSelatan</t>
  </si>
  <si>
    <t>e512</t>
  </si>
  <si>
    <t>KabupatenOganKomeringUluTimur</t>
  </si>
  <si>
    <t>e513</t>
  </si>
  <si>
    <t>KabupatenOganIlir</t>
  </si>
  <si>
    <t>e514</t>
  </si>
  <si>
    <t>KabupatenEmpatLawang</t>
  </si>
  <si>
    <t>e515</t>
  </si>
  <si>
    <t>KotaPalembang</t>
  </si>
  <si>
    <t>e516</t>
  </si>
  <si>
    <t>KotaLubukLinggau</t>
  </si>
  <si>
    <t>e517</t>
  </si>
  <si>
    <t>KotaPrabumulih</t>
  </si>
  <si>
    <t>e518</t>
  </si>
  <si>
    <t>KotaPagarAlam</t>
  </si>
  <si>
    <t>e783</t>
  </si>
  <si>
    <t>KabupatenPenukalAbabLematangIlir</t>
  </si>
  <si>
    <t>e519</t>
  </si>
  <si>
    <t>KabupatenBangka</t>
  </si>
  <si>
    <t>e520</t>
  </si>
  <si>
    <t>KabupatenBelitung</t>
  </si>
  <si>
    <t>e521</t>
  </si>
  <si>
    <t>KabupatenBangkaBarat</t>
  </si>
  <si>
    <t>e522</t>
  </si>
  <si>
    <t>KabupatenBangkaSelatan</t>
  </si>
  <si>
    <t>e523</t>
  </si>
  <si>
    <t>KabupatenBangkaTengah</t>
  </si>
  <si>
    <t>e524</t>
  </si>
  <si>
    <t>KabupatenBelitungTimur</t>
  </si>
  <si>
    <t>e525</t>
  </si>
  <si>
    <t>KotaPangkalPinang</t>
  </si>
  <si>
    <t>e526</t>
  </si>
  <si>
    <t>KabupatenKarimun</t>
  </si>
  <si>
    <t>e527</t>
  </si>
  <si>
    <t>KabupatenLingga</t>
  </si>
  <si>
    <t>e528</t>
  </si>
  <si>
    <t>KabupatenNatuna</t>
  </si>
  <si>
    <t>e529</t>
  </si>
  <si>
    <t>KabupatenBintan</t>
  </si>
  <si>
    <t>e530</t>
  </si>
  <si>
    <t>KabupatenKepulauanAnambas</t>
  </si>
  <si>
    <t>e531</t>
  </si>
  <si>
    <t>KotaTanjungPinang</t>
  </si>
  <si>
    <t>e532</t>
  </si>
  <si>
    <t>KotaBatam</t>
  </si>
  <si>
    <t>e533</t>
  </si>
  <si>
    <t>KabupatenLampungSelatan</t>
  </si>
  <si>
    <t>e534</t>
  </si>
  <si>
    <t>KabupatenLampungTengah</t>
  </si>
  <si>
    <t>e535</t>
  </si>
  <si>
    <t>KabupatenLampungUtara</t>
  </si>
  <si>
    <t>e536</t>
  </si>
  <si>
    <t>KabupatenLampungBarat</t>
  </si>
  <si>
    <t>e537</t>
  </si>
  <si>
    <t>KabupatenTulangBawang</t>
  </si>
  <si>
    <t>e538</t>
  </si>
  <si>
    <t>KabupatenTenggamus</t>
  </si>
  <si>
    <t>e539</t>
  </si>
  <si>
    <t>KabupatenLampungTimur</t>
  </si>
  <si>
    <t>e540</t>
  </si>
  <si>
    <t>KabupatenWayKanan</t>
  </si>
  <si>
    <t>e541</t>
  </si>
  <si>
    <t>KabupatenPesawaran</t>
  </si>
  <si>
    <t>e542</t>
  </si>
  <si>
    <t>KabupatenPringsewu</t>
  </si>
  <si>
    <t>e543</t>
  </si>
  <si>
    <t>KabupatenTulangBawangBarat</t>
  </si>
  <si>
    <t>e544</t>
  </si>
  <si>
    <t>KabupatenMesuji</t>
  </si>
  <si>
    <t>e545</t>
  </si>
  <si>
    <t>KotaBandarLampung</t>
  </si>
  <si>
    <t>e546</t>
  </si>
  <si>
    <t>KotaMetro</t>
  </si>
  <si>
    <t>e784</t>
  </si>
  <si>
    <t>KabupatenPesisirBarat</t>
  </si>
  <si>
    <t>e547</t>
  </si>
  <si>
    <t>KabupatenBanjar</t>
  </si>
  <si>
    <t>e548</t>
  </si>
  <si>
    <t>KabupatenTanahLaut</t>
  </si>
  <si>
    <t>e549</t>
  </si>
  <si>
    <t>KabupatenTapin</t>
  </si>
  <si>
    <t>e550</t>
  </si>
  <si>
    <t>KabupatenHuluSungaiSelatan</t>
  </si>
  <si>
    <t>e551</t>
  </si>
  <si>
    <t>KabupatenHuluSungaiTengah</t>
  </si>
  <si>
    <t>e552</t>
  </si>
  <si>
    <t>KabupatenHuluSungaiUtara</t>
  </si>
  <si>
    <t>e553</t>
  </si>
  <si>
    <t>KabupatenBaritoKuala</t>
  </si>
  <si>
    <t>e554</t>
  </si>
  <si>
    <t>KabupatenKotabaru</t>
  </si>
  <si>
    <t>e555</t>
  </si>
  <si>
    <t>KabupatenTabalong</t>
  </si>
  <si>
    <t>e556</t>
  </si>
  <si>
    <t>KabupatenTanahBumbu</t>
  </si>
  <si>
    <t>e557</t>
  </si>
  <si>
    <t>KabupatenBalangan</t>
  </si>
  <si>
    <t>e558</t>
  </si>
  <si>
    <t>KotaBanjarmasin</t>
  </si>
  <si>
    <t>e559</t>
  </si>
  <si>
    <t>KotaBanjarbaru</t>
  </si>
  <si>
    <t>e560</t>
  </si>
  <si>
    <t>KabupatenPontianak</t>
  </si>
  <si>
    <t>e561</t>
  </si>
  <si>
    <t>KabupatenSambas</t>
  </si>
  <si>
    <t>e562</t>
  </si>
  <si>
    <t>KabupatenKetapang</t>
  </si>
  <si>
    <t>e563</t>
  </si>
  <si>
    <t>KabupatenSangau</t>
  </si>
  <si>
    <t>e564</t>
  </si>
  <si>
    <t>KabupatenSintang</t>
  </si>
  <si>
    <t>e565</t>
  </si>
  <si>
    <t>KabupatenKapuasHulu</t>
  </si>
  <si>
    <t>e566</t>
  </si>
  <si>
    <t>KabupatenBengkayang</t>
  </si>
  <si>
    <t>e567</t>
  </si>
  <si>
    <t>KabupatenLandak</t>
  </si>
  <si>
    <t>e568</t>
  </si>
  <si>
    <t>KabupatenSekadau</t>
  </si>
  <si>
    <t>e569</t>
  </si>
  <si>
    <t>KabupatenMelawi</t>
  </si>
  <si>
    <t>e570</t>
  </si>
  <si>
    <t>KabupatenKayongUtara</t>
  </si>
  <si>
    <t>e571</t>
  </si>
  <si>
    <t>KabupatenKubuRaya</t>
  </si>
  <si>
    <t>e572</t>
  </si>
  <si>
    <t>KotaPontianak</t>
  </si>
  <si>
    <t>e573</t>
  </si>
  <si>
    <t>KotaSingkawang</t>
  </si>
  <si>
    <t>e574</t>
  </si>
  <si>
    <t>KabupatenKutaiKartanegara</t>
  </si>
  <si>
    <t>e575</t>
  </si>
  <si>
    <t>KabupatenBerau</t>
  </si>
  <si>
    <t>e576</t>
  </si>
  <si>
    <t>KabupatenPaser</t>
  </si>
  <si>
    <t>e578</t>
  </si>
  <si>
    <t>KabupatenKutaiBarat</t>
  </si>
  <si>
    <t>e579</t>
  </si>
  <si>
    <t>KabupatenKutaiTimur</t>
  </si>
  <si>
    <t>e582</t>
  </si>
  <si>
    <t>KabupatenPenajamPaserUtama</t>
  </si>
  <si>
    <t>e584</t>
  </si>
  <si>
    <t>KotaSamarinda</t>
  </si>
  <si>
    <t>e585</t>
  </si>
  <si>
    <t>KotaBalikpapan</t>
  </si>
  <si>
    <t>e587</t>
  </si>
  <si>
    <t>KotaBontang</t>
  </si>
  <si>
    <t>e785</t>
  </si>
  <si>
    <t>KabupatenMahakamUlu</t>
  </si>
  <si>
    <t>e588</t>
  </si>
  <si>
    <t>KabupatenKapuas</t>
  </si>
  <si>
    <t>e589</t>
  </si>
  <si>
    <t>KabupatenKotawaringinBarat</t>
  </si>
  <si>
    <t>e590</t>
  </si>
  <si>
    <t>KabupatenKotawaringinTimur</t>
  </si>
  <si>
    <t>e591</t>
  </si>
  <si>
    <t>KabupatenBaritoSelatan</t>
  </si>
  <si>
    <t>e592</t>
  </si>
  <si>
    <t>KabupatenBaritoUtara</t>
  </si>
  <si>
    <t>e593</t>
  </si>
  <si>
    <t>KabupatenMurungRaya</t>
  </si>
  <si>
    <t>e594</t>
  </si>
  <si>
    <t>KabupatenBaritoTimur</t>
  </si>
  <si>
    <t>e595</t>
  </si>
  <si>
    <t>KabupatenGunungMas</t>
  </si>
  <si>
    <t>e596</t>
  </si>
  <si>
    <t>KabupatenPulangPisau</t>
  </si>
  <si>
    <t>e597</t>
  </si>
  <si>
    <t>KabupatenSeruyan</t>
  </si>
  <si>
    <t>e598</t>
  </si>
  <si>
    <t>KabupatenKatingan</t>
  </si>
  <si>
    <t>e599</t>
  </si>
  <si>
    <t>KabupatenSukamara</t>
  </si>
  <si>
    <t>e600</t>
  </si>
  <si>
    <t>KabupatenLamandau</t>
  </si>
  <si>
    <t>e601</t>
  </si>
  <si>
    <t>KotaPalangkaraya</t>
  </si>
  <si>
    <t>e602</t>
  </si>
  <si>
    <t>KabupatenDonggala</t>
  </si>
  <si>
    <t>e603</t>
  </si>
  <si>
    <t>KabupatenPoso</t>
  </si>
  <si>
    <t>e604</t>
  </si>
  <si>
    <t>KabupatenBanggai</t>
  </si>
  <si>
    <t>e605</t>
  </si>
  <si>
    <t>KabupatenToli-Toli</t>
  </si>
  <si>
    <t>e606</t>
  </si>
  <si>
    <t>KabupatenBanggaiKepulauan</t>
  </si>
  <si>
    <t>e607</t>
  </si>
  <si>
    <t>KabupatenMorowali</t>
  </si>
  <si>
    <t>e608</t>
  </si>
  <si>
    <t>KabupatenBuol</t>
  </si>
  <si>
    <t>e609</t>
  </si>
  <si>
    <t>KabupatenTojoUna-Una</t>
  </si>
  <si>
    <t>e610</t>
  </si>
  <si>
    <t>KabupatenParigiMoutong</t>
  </si>
  <si>
    <t>e611</t>
  </si>
  <si>
    <t>KabupatenSigi</t>
  </si>
  <si>
    <t>e612</t>
  </si>
  <si>
    <t>KotaPalu</t>
  </si>
  <si>
    <t>e786</t>
  </si>
  <si>
    <t>KabupatenBanggaiLaut</t>
  </si>
  <si>
    <t>e787</t>
  </si>
  <si>
    <t>MorowaliUtara</t>
  </si>
  <si>
    <t>e613</t>
  </si>
  <si>
    <t>KabupatenPinrang</t>
  </si>
  <si>
    <t>e614</t>
  </si>
  <si>
    <t>KabupatenGowa</t>
  </si>
  <si>
    <t>e615</t>
  </si>
  <si>
    <t>KabupatenWajo</t>
  </si>
  <si>
    <t>e616</t>
  </si>
  <si>
    <t>KabupatenBone</t>
  </si>
  <si>
    <t>e617</t>
  </si>
  <si>
    <t>KabupatenTanaTorajah</t>
  </si>
  <si>
    <t>e618</t>
  </si>
  <si>
    <t>KabupatenMaros</t>
  </si>
  <si>
    <t>e619</t>
  </si>
  <si>
    <t>KabupatenLuwu</t>
  </si>
  <si>
    <t>e620</t>
  </si>
  <si>
    <t>KabupatenSinjai</t>
  </si>
  <si>
    <t>e621</t>
  </si>
  <si>
    <t>KabupatenBulukumba</t>
  </si>
  <si>
    <t>e622</t>
  </si>
  <si>
    <t>KabupatenBantaeng</t>
  </si>
  <si>
    <t>e623</t>
  </si>
  <si>
    <t>KabupatenJeneponto</t>
  </si>
  <si>
    <t>e624</t>
  </si>
  <si>
    <t>KabupatenSelayar</t>
  </si>
  <si>
    <t>e625</t>
  </si>
  <si>
    <t>KabupatenTakalar</t>
  </si>
  <si>
    <t>e626</t>
  </si>
  <si>
    <t>KabupatenBarru</t>
  </si>
  <si>
    <t>e627</t>
  </si>
  <si>
    <t>KabupatenSidenrengRapang</t>
  </si>
  <si>
    <t>e628</t>
  </si>
  <si>
    <t>KabupatenPangkajeneKepulauan</t>
  </si>
  <si>
    <t>e629</t>
  </si>
  <si>
    <t>KabupatenSoppeng</t>
  </si>
  <si>
    <t>e630</t>
  </si>
  <si>
    <t>KabupatenEnrekang</t>
  </si>
  <si>
    <t>e631</t>
  </si>
  <si>
    <t>KabupatenLuwuTimur</t>
  </si>
  <si>
    <t>e632</t>
  </si>
  <si>
    <t>KabupatenLuwuUtara</t>
  </si>
  <si>
    <t>e633</t>
  </si>
  <si>
    <t>KabupatenTorajaUtara</t>
  </si>
  <si>
    <t>e634</t>
  </si>
  <si>
    <t>KotaMakassar</t>
  </si>
  <si>
    <t>e635</t>
  </si>
  <si>
    <t>KotaPare-Pare</t>
  </si>
  <si>
    <t>e636</t>
  </si>
  <si>
    <t>KotaPalopo</t>
  </si>
  <si>
    <t>e637</t>
  </si>
  <si>
    <t>KabupatenMinahasa</t>
  </si>
  <si>
    <t>e638</t>
  </si>
  <si>
    <t>KabupatenBolaangMongondow</t>
  </si>
  <si>
    <t>e639</t>
  </si>
  <si>
    <t>KabupatenKepulauanSangihe</t>
  </si>
  <si>
    <t>e640</t>
  </si>
  <si>
    <t>KabupatenKepulauanTalaud</t>
  </si>
  <si>
    <t>e641</t>
  </si>
  <si>
    <t>KabupatenMinahasaSelatan</t>
  </si>
  <si>
    <t>e642</t>
  </si>
  <si>
    <t>KabupatenMinahasaUtara</t>
  </si>
  <si>
    <t>e643</t>
  </si>
  <si>
    <t>KabupatenMinahasaTenggara</t>
  </si>
  <si>
    <t>e644</t>
  </si>
  <si>
    <t>KabupatenBolaangMongondowUtara</t>
  </si>
  <si>
    <t>e645</t>
  </si>
  <si>
    <t>KabupatenKepulauanSiauTagulandangBiaro</t>
  </si>
  <si>
    <t>e646</t>
  </si>
  <si>
    <t>KabupatenBolaangMongondowSelatan</t>
  </si>
  <si>
    <t>e647</t>
  </si>
  <si>
    <t>KabupatenBolaangMongondowTimur</t>
  </si>
  <si>
    <t>e648</t>
  </si>
  <si>
    <t>KotaManado</t>
  </si>
  <si>
    <t>e649</t>
  </si>
  <si>
    <t>KotaKotamobagu</t>
  </si>
  <si>
    <t>e650</t>
  </si>
  <si>
    <t>KotaBitung</t>
  </si>
  <si>
    <t>e651</t>
  </si>
  <si>
    <t>KotaTomohon</t>
  </si>
  <si>
    <t>e652</t>
  </si>
  <si>
    <t>KabupatenGorontalo</t>
  </si>
  <si>
    <t>e653</t>
  </si>
  <si>
    <t>KabupatenBoalemo</t>
  </si>
  <si>
    <t>e654</t>
  </si>
  <si>
    <t>KabupatenBoneBolango</t>
  </si>
  <si>
    <t>e655</t>
  </si>
  <si>
    <t>KabupatenPohuwato</t>
  </si>
  <si>
    <t>e656</t>
  </si>
  <si>
    <t>KabupatenGorontaloUtara</t>
  </si>
  <si>
    <t>e657</t>
  </si>
  <si>
    <t>KotaGorontalo</t>
  </si>
  <si>
    <t>e658</t>
  </si>
  <si>
    <t>KabupatenPolewariMandar</t>
  </si>
  <si>
    <t>e659</t>
  </si>
  <si>
    <t>KabupatenMajene</t>
  </si>
  <si>
    <t>e660</t>
  </si>
  <si>
    <t>KabupatenMamasa</t>
  </si>
  <si>
    <t>e661</t>
  </si>
  <si>
    <t>KabupatenMamujuUtara</t>
  </si>
  <si>
    <t>e662</t>
  </si>
  <si>
    <t>KabupatenMamuju</t>
  </si>
  <si>
    <t>e788</t>
  </si>
  <si>
    <t>KabupatenMamujuTengah</t>
  </si>
  <si>
    <t>e663</t>
  </si>
  <si>
    <t>KabupatenButon</t>
  </si>
  <si>
    <t>e664</t>
  </si>
  <si>
    <t>KabupatenMuna</t>
  </si>
  <si>
    <t>e665</t>
  </si>
  <si>
    <t>KabupatenKolaka</t>
  </si>
  <si>
    <t>e666</t>
  </si>
  <si>
    <t>KabupatenWakatobi</t>
  </si>
  <si>
    <t>e667</t>
  </si>
  <si>
    <t>KabupatenKonawe</t>
  </si>
  <si>
    <t>e668</t>
  </si>
  <si>
    <t>KabupatenKonaweSelatan</t>
  </si>
  <si>
    <t>e669</t>
  </si>
  <si>
    <t>KabupatenBombana</t>
  </si>
  <si>
    <t>e670</t>
  </si>
  <si>
    <t>KabupatenKolakaUtara</t>
  </si>
  <si>
    <t>e671</t>
  </si>
  <si>
    <t>KabupatenButonUtara</t>
  </si>
  <si>
    <t>e672</t>
  </si>
  <si>
    <t>KabupatenKonaweUtara</t>
  </si>
  <si>
    <t>e673</t>
  </si>
  <si>
    <t>KotaBau-Bau</t>
  </si>
  <si>
    <t>e674</t>
  </si>
  <si>
    <t>KotaKendari</t>
  </si>
  <si>
    <t>e789</t>
  </si>
  <si>
    <t>KabupatenKolakaTimur</t>
  </si>
  <si>
    <t>e675</t>
  </si>
  <si>
    <t>KabupatenLombokBarat</t>
  </si>
  <si>
    <t>e676</t>
  </si>
  <si>
    <t>KabupatenLombokTengah</t>
  </si>
  <si>
    <t>e677</t>
  </si>
  <si>
    <t>KabupatenLombokTimur</t>
  </si>
  <si>
    <t>e678</t>
  </si>
  <si>
    <t>KabupatenSumbawa</t>
  </si>
  <si>
    <t>e679</t>
  </si>
  <si>
    <t>KabupatenBima</t>
  </si>
  <si>
    <t>e680</t>
  </si>
  <si>
    <t>KabupatenDompu</t>
  </si>
  <si>
    <t>e681</t>
  </si>
  <si>
    <t>KabupatenSumbawaBarat</t>
  </si>
  <si>
    <t>e682</t>
  </si>
  <si>
    <t>KabupatenLombokUtara</t>
  </si>
  <si>
    <t>e683</t>
  </si>
  <si>
    <t>KotaMataram</t>
  </si>
  <si>
    <t>e684</t>
  </si>
  <si>
    <t>KotaBima</t>
  </si>
  <si>
    <t>e685</t>
  </si>
  <si>
    <t>KabupatenBuleleng</t>
  </si>
  <si>
    <t>e686</t>
  </si>
  <si>
    <t>KabupatenJembrana</t>
  </si>
  <si>
    <t>e687</t>
  </si>
  <si>
    <t>KabupatenTabanan</t>
  </si>
  <si>
    <t>e688</t>
  </si>
  <si>
    <t>KabupatenBadung</t>
  </si>
  <si>
    <t>e689</t>
  </si>
  <si>
    <t>KabupatenGianyar</t>
  </si>
  <si>
    <t>e690</t>
  </si>
  <si>
    <t>KabupatenKlungkung</t>
  </si>
  <si>
    <t>e691</t>
  </si>
  <si>
    <t>KabupatenBangli</t>
  </si>
  <si>
    <t>e692</t>
  </si>
  <si>
    <t>KabupatenKarangasem</t>
  </si>
  <si>
    <t>e693</t>
  </si>
  <si>
    <t>KotaDenpasar</t>
  </si>
  <si>
    <t>e694</t>
  </si>
  <si>
    <t>KabupatenKupang</t>
  </si>
  <si>
    <t>e695</t>
  </si>
  <si>
    <t>KabupatenTimorTengahSelatan</t>
  </si>
  <si>
    <t>e696</t>
  </si>
  <si>
    <t>KabupatenTimorTengahUtara</t>
  </si>
  <si>
    <t>e697</t>
  </si>
  <si>
    <t>KabupatenBelu</t>
  </si>
  <si>
    <t>e698</t>
  </si>
  <si>
    <t>KabupatenAlor</t>
  </si>
  <si>
    <t>e699</t>
  </si>
  <si>
    <t>KabupatenFloresTimur</t>
  </si>
  <si>
    <t>e700</t>
  </si>
  <si>
    <t>KabupatenSikka</t>
  </si>
  <si>
    <t>e701</t>
  </si>
  <si>
    <t>KabupatenEnde</t>
  </si>
  <si>
    <t>e702</t>
  </si>
  <si>
    <t>KabupatenNgada</t>
  </si>
  <si>
    <t>e703</t>
  </si>
  <si>
    <t>KabupatenMangarai</t>
  </si>
  <si>
    <t>e704</t>
  </si>
  <si>
    <t>KabupatenSumbaTimur</t>
  </si>
  <si>
    <t>e705</t>
  </si>
  <si>
    <t>KabupatenSumbaBarat</t>
  </si>
  <si>
    <t>e706</t>
  </si>
  <si>
    <t>KabupatenLembata</t>
  </si>
  <si>
    <t>e707</t>
  </si>
  <si>
    <t>KabupatenRoteNdao</t>
  </si>
  <si>
    <t>e708</t>
  </si>
  <si>
    <t>KabupatenManggaraiBarat</t>
  </si>
  <si>
    <t>e709</t>
  </si>
  <si>
    <t>KabupatenSumbaTengah</t>
  </si>
  <si>
    <t>e710</t>
  </si>
  <si>
    <t>KabupatenSumbaBaratDaya</t>
  </si>
  <si>
    <t>e711</t>
  </si>
  <si>
    <t>KabupatenManggaraiTimur</t>
  </si>
  <si>
    <t>e712</t>
  </si>
  <si>
    <t>KabupatenNagekeo</t>
  </si>
  <si>
    <t>e713</t>
  </si>
  <si>
    <t>KabupatenSabuRaijua</t>
  </si>
  <si>
    <t>e714</t>
  </si>
  <si>
    <t>KotaKupang</t>
  </si>
  <si>
    <t>e790</t>
  </si>
  <si>
    <t>KabupatenMalaka</t>
  </si>
  <si>
    <t>e791</t>
  </si>
  <si>
    <t>KabupatenTimurTengahUtara</t>
  </si>
  <si>
    <t>e715</t>
  </si>
  <si>
    <t>KabupatenMalukuTengah</t>
  </si>
  <si>
    <t>e716</t>
  </si>
  <si>
    <t>KabupatenMalukuTenggara</t>
  </si>
  <si>
    <t>e717</t>
  </si>
  <si>
    <t>KabupatenMalukuTenggaraBarat</t>
  </si>
  <si>
    <t>e718</t>
  </si>
  <si>
    <t>KabupatenBuru</t>
  </si>
  <si>
    <t>e719</t>
  </si>
  <si>
    <t>KabupatenSeramBagianBarat</t>
  </si>
  <si>
    <t>e720</t>
  </si>
  <si>
    <t>KabupatenSeramBagianTimur</t>
  </si>
  <si>
    <t>e721</t>
  </si>
  <si>
    <t>KabupatenKepulauanAru</t>
  </si>
  <si>
    <t>e722</t>
  </si>
  <si>
    <t>KabupatenMalukuBaratDaya</t>
  </si>
  <si>
    <t>e723</t>
  </si>
  <si>
    <t>KabupatenBuruSelatan</t>
  </si>
  <si>
    <t>e724</t>
  </si>
  <si>
    <t>KotaAmbon</t>
  </si>
  <si>
    <t>e725</t>
  </si>
  <si>
    <t>KotaTual</t>
  </si>
  <si>
    <t>e726</t>
  </si>
  <si>
    <t>KabupatenJayapura</t>
  </si>
  <si>
    <t>e727</t>
  </si>
  <si>
    <t>KabupatenBiakNumfor</t>
  </si>
  <si>
    <t>e728</t>
  </si>
  <si>
    <t>KabupatenYapenWaropen</t>
  </si>
  <si>
    <t>e729</t>
  </si>
  <si>
    <t>KabupatenMerauke</t>
  </si>
  <si>
    <t>e730</t>
  </si>
  <si>
    <t>KabupatenPaniai</t>
  </si>
  <si>
    <t>e731</t>
  </si>
  <si>
    <t>KabupatenJayawijaya</t>
  </si>
  <si>
    <t>e732</t>
  </si>
  <si>
    <t>KabupatenNabire</t>
  </si>
  <si>
    <t>e733</t>
  </si>
  <si>
    <t>KabupatenMimika</t>
  </si>
  <si>
    <t>e734</t>
  </si>
  <si>
    <t>KabupatenPuncakJaya</t>
  </si>
  <si>
    <t>e735</t>
  </si>
  <si>
    <t>KabupatenSarmi</t>
  </si>
  <si>
    <t>e736</t>
  </si>
  <si>
    <t>KabupatenKeerom</t>
  </si>
  <si>
    <t>e737</t>
  </si>
  <si>
    <t>KabupatenPegununganBintang</t>
  </si>
  <si>
    <t>e738</t>
  </si>
  <si>
    <t>KabupatenYahukimo</t>
  </si>
  <si>
    <t>e739</t>
  </si>
  <si>
    <t>KabupatenTolikara</t>
  </si>
  <si>
    <t>e740</t>
  </si>
  <si>
    <t>KabupatenWaropen</t>
  </si>
  <si>
    <t>e741</t>
  </si>
  <si>
    <t>KabupatenBovenDigoel</t>
  </si>
  <si>
    <t>e742</t>
  </si>
  <si>
    <t>KabupatenMappi</t>
  </si>
  <si>
    <t>e743</t>
  </si>
  <si>
    <t>KabupatenAsmat</t>
  </si>
  <si>
    <t>e744</t>
  </si>
  <si>
    <t>KabupatenSupiori</t>
  </si>
  <si>
    <t>e745</t>
  </si>
  <si>
    <t>KabupatenMamberamoRaya</t>
  </si>
  <si>
    <t>e746</t>
  </si>
  <si>
    <t>KabupatenDogiyai</t>
  </si>
  <si>
    <t>e747</t>
  </si>
  <si>
    <t>KabupatenLannyJaya</t>
  </si>
  <si>
    <t>e748</t>
  </si>
  <si>
    <t>KabupatenMamberamoTengah</t>
  </si>
  <si>
    <t>e749</t>
  </si>
  <si>
    <t>KabupatenNduga</t>
  </si>
  <si>
    <t>e750</t>
  </si>
  <si>
    <t>KabupatenYalimo</t>
  </si>
  <si>
    <t>e751</t>
  </si>
  <si>
    <t>KabupatenPuncak</t>
  </si>
  <si>
    <t>e752</t>
  </si>
  <si>
    <t>KabupatenIntanJaya</t>
  </si>
  <si>
    <t>e753</t>
  </si>
  <si>
    <t>KotaJayapura</t>
  </si>
  <si>
    <t>e792</t>
  </si>
  <si>
    <t>KabupatenDeiyai</t>
  </si>
  <si>
    <t>e754</t>
  </si>
  <si>
    <t>KabupatenHalmaheraTengah</t>
  </si>
  <si>
    <t>e755</t>
  </si>
  <si>
    <t>KabupatenHalmaheraUtara</t>
  </si>
  <si>
    <t>e756</t>
  </si>
  <si>
    <t>KabupatenHalmaheraTimur</t>
  </si>
  <si>
    <t>e757</t>
  </si>
  <si>
    <t>KabupatenHalmaheraBarat</t>
  </si>
  <si>
    <t>e758</t>
  </si>
  <si>
    <t>KabupatenHalmaheraSelatan</t>
  </si>
  <si>
    <t>e759</t>
  </si>
  <si>
    <t>KabupatenKepulauanSula</t>
  </si>
  <si>
    <t>e760</t>
  </si>
  <si>
    <t>KabupatenPulauMorotai</t>
  </si>
  <si>
    <t>e761</t>
  </si>
  <si>
    <t>KotaTernate</t>
  </si>
  <si>
    <t>e762</t>
  </si>
  <si>
    <t>KotaTidoreKepulauan</t>
  </si>
  <si>
    <t>e793</t>
  </si>
  <si>
    <t>KabupatenTaliabu</t>
  </si>
  <si>
    <t>e763</t>
  </si>
  <si>
    <t>KabupatenSorong</t>
  </si>
  <si>
    <t>e764</t>
  </si>
  <si>
    <t>KabupatenFak-Fak</t>
  </si>
  <si>
    <t>e765</t>
  </si>
  <si>
    <t>KabupatenManokwari</t>
  </si>
  <si>
    <t>e766</t>
  </si>
  <si>
    <t>KabupatenSorongSelatan</t>
  </si>
  <si>
    <t>e767</t>
  </si>
  <si>
    <t>KabupatenRajaAmpat</t>
  </si>
  <si>
    <t>e768</t>
  </si>
  <si>
    <t>KabupatenKaimana</t>
  </si>
  <si>
    <t>e769</t>
  </si>
  <si>
    <t>KabupatenTelukBentuni</t>
  </si>
  <si>
    <t>e770</t>
  </si>
  <si>
    <t>KabupatenTelukWondama</t>
  </si>
  <si>
    <t>e771</t>
  </si>
  <si>
    <t>KabupatenTambrauw</t>
  </si>
  <si>
    <t>e775</t>
  </si>
  <si>
    <t>KabupatenMaybrat</t>
  </si>
  <si>
    <t>e772</t>
  </si>
  <si>
    <t>KotaSorong</t>
  </si>
  <si>
    <t>e794</t>
  </si>
  <si>
    <t>KabupatenManokwariSelatan</t>
  </si>
  <si>
    <t>e795</t>
  </si>
  <si>
    <t>PegununganArfak</t>
  </si>
  <si>
    <t>e577</t>
  </si>
  <si>
    <t>KabupatenBulungan</t>
  </si>
  <si>
    <t>e580</t>
  </si>
  <si>
    <t>KabupatenNunukan</t>
  </si>
  <si>
    <t>e581</t>
  </si>
  <si>
    <t>KabupatenMalinau</t>
  </si>
  <si>
    <t>e583</t>
  </si>
  <si>
    <t>KabupatenTanaTidung</t>
  </si>
  <si>
    <t>e586</t>
  </si>
  <si>
    <t>KotaTarakan</t>
  </si>
  <si>
    <t>DIREKSI/KOMISARIS</t>
  </si>
  <si>
    <t>DIR</t>
  </si>
  <si>
    <t>Direksi</t>
  </si>
  <si>
    <t>KOM</t>
  </si>
  <si>
    <t>Komisaris</t>
  </si>
  <si>
    <t>DALAM/LUAR NEGERI</t>
  </si>
  <si>
    <t>LO_IDN</t>
  </si>
  <si>
    <t>Dalam Negeri (Indonesia)</t>
  </si>
  <si>
    <t>LO_e1</t>
  </si>
  <si>
    <t>PERINGKAT KLASTER</t>
  </si>
  <si>
    <t>Peringkat Klaster 1</t>
  </si>
  <si>
    <t>Peringkat Klaster 2</t>
  </si>
  <si>
    <t>Peringkat Klaster 3</t>
  </si>
  <si>
    <t>Peringkat Klaster 4</t>
  </si>
  <si>
    <t>Peringkat Klaster 5</t>
  </si>
  <si>
    <t>JENIS INVESTASI</t>
  </si>
  <si>
    <t>Deposito</t>
  </si>
  <si>
    <t>Deposito, Sertifikat Deposito, Obligasi Korporasi, MTN, Surat Berharga yang Diterbitkan oleh Negara Selain Negara RI , Efek Beragun Aset, atau Obligasi Daerah</t>
  </si>
  <si>
    <t>SBI</t>
  </si>
  <si>
    <t>SBLM</t>
  </si>
  <si>
    <t>Efek Beragun Aset (EBA)</t>
  </si>
  <si>
    <t>EBA</t>
  </si>
  <si>
    <t>112</t>
  </si>
  <si>
    <t>DIRE</t>
  </si>
  <si>
    <t>Properti</t>
  </si>
  <si>
    <t>Executing</t>
  </si>
  <si>
    <t>Hipotik</t>
  </si>
  <si>
    <t>120</t>
  </si>
  <si>
    <t>121</t>
  </si>
  <si>
    <t>DINFRA</t>
  </si>
  <si>
    <t>999</t>
  </si>
  <si>
    <t>KATEGORI JENIS INVESTASI</t>
  </si>
  <si>
    <t>BUK</t>
  </si>
  <si>
    <t>Bank Umum Konvensional (BUK)</t>
  </si>
  <si>
    <t>BUS</t>
  </si>
  <si>
    <t>Bank Umum Syariah (BUS)</t>
  </si>
  <si>
    <t>BPRK</t>
  </si>
  <si>
    <t>BPR Konvensional (BPRK)</t>
  </si>
  <si>
    <t>BPRS</t>
  </si>
  <si>
    <t>BPR Syariah (BPRS)</t>
  </si>
  <si>
    <t>IDX30</t>
  </si>
  <si>
    <t>JII</t>
  </si>
  <si>
    <t>NON</t>
  </si>
  <si>
    <t>Investasi Saham Selain LQ45 dan JII</t>
  </si>
  <si>
    <t>MTNS</t>
  </si>
  <si>
    <t>MTN Syariah</t>
  </si>
  <si>
    <t>HTM</t>
  </si>
  <si>
    <t>Surat Berharga yang Dimiliki Hingga Jatuh Tempo</t>
  </si>
  <si>
    <t>AFT</t>
  </si>
  <si>
    <t>Surat Berharga yang Diperdagangkan</t>
  </si>
  <si>
    <t>AFS</t>
  </si>
  <si>
    <t>Surat Berharga yang Tersedia untuk Dijual</t>
  </si>
  <si>
    <t>SUN</t>
  </si>
  <si>
    <t>Sepenuhnya surat utang pemerintah</t>
  </si>
  <si>
    <t>Reksadana</t>
  </si>
  <si>
    <t>OBG</t>
  </si>
  <si>
    <t>Sepenuhnya surat utang swasta atau surat berharga pasar</t>
  </si>
  <si>
    <t>EQT</t>
  </si>
  <si>
    <t>Sepenuhnya surat berharga ekuitas</t>
  </si>
  <si>
    <t>MXD</t>
  </si>
  <si>
    <t>RDPT</t>
  </si>
  <si>
    <t>Reksa Dana Penyertaan Terbatas</t>
  </si>
  <si>
    <t>USPV</t>
  </si>
  <si>
    <t>NSPV</t>
  </si>
  <si>
    <t>LND</t>
  </si>
  <si>
    <t>Tanah</t>
  </si>
  <si>
    <t>BLD</t>
  </si>
  <si>
    <t>Bangunan</t>
  </si>
  <si>
    <t>LNB</t>
  </si>
  <si>
    <t>Tanah dan Bangunan</t>
  </si>
  <si>
    <t>PRES</t>
  </si>
  <si>
    <t>Properti Residensial</t>
  </si>
  <si>
    <t>PCOM</t>
  </si>
  <si>
    <t>Properti Komersial Lainnya</t>
  </si>
  <si>
    <t>PNUS</t>
  </si>
  <si>
    <t>Properti Yang Tidak Digunakan</t>
  </si>
  <si>
    <t>APL</t>
  </si>
  <si>
    <t>NAPL</t>
  </si>
  <si>
    <t>Non APL</t>
  </si>
  <si>
    <t>KSEI</t>
  </si>
  <si>
    <t>BIS4</t>
  </si>
  <si>
    <t>JENIS JAMINAN</t>
  </si>
  <si>
    <t>SEKTOR EKONOMI</t>
  </si>
  <si>
    <t>01000</t>
  </si>
  <si>
    <t>Pertanian</t>
  </si>
  <si>
    <t>Perkebunan, Peternakan, Perikanan, Lainnya</t>
  </si>
  <si>
    <t>02000</t>
  </si>
  <si>
    <t>Pertambangan</t>
  </si>
  <si>
    <t>Batu bara, Migas, Batu-batuan, Lainnya</t>
  </si>
  <si>
    <t>03000</t>
  </si>
  <si>
    <t>Industri Dasar dan Kimia</t>
  </si>
  <si>
    <t>Semen, Keramik, Porselen &amp; Kaca, Kimia, Plastik dan Kemasan, Pakan Ternak, Kayu &amp; Pengolahnnya, Pulp &amp; Kertas</t>
  </si>
  <si>
    <t>04000</t>
  </si>
  <si>
    <t>Aneka Industri</t>
  </si>
  <si>
    <t>Otomotif &amp; Komponennya, Tekstil &amp; Garmen, Alas Kaki, Kabel, Elektronika, Lainnya</t>
  </si>
  <si>
    <t>05000</t>
  </si>
  <si>
    <t>Industri Barang Konsumsi</t>
  </si>
  <si>
    <t>Makanan &amp; Minuman, Rokok, Farmasi, Kosmetik &amp; barang Keperluan Rumah tangga, Peralatan Rumah Tangga</t>
  </si>
  <si>
    <t>06000</t>
  </si>
  <si>
    <t>Properti dan Real Estate</t>
  </si>
  <si>
    <t>Properti &amp; Real Estate, Konstruksi dan Bangunan, Lainnya</t>
  </si>
  <si>
    <t>07000</t>
  </si>
  <si>
    <t>Transportasi dan Infrastruktur</t>
  </si>
  <si>
    <t>Energi, Jalan Tol, Pelabuhan, Bandara &amp; Sejenisnya, Telekomunikasi, Transportasi, Konstruksi Non Bangunan</t>
  </si>
  <si>
    <t>08000</t>
  </si>
  <si>
    <t>Keuangan</t>
  </si>
  <si>
    <t>Bank, Lembaga Pembiayaan, Perusahaan Efek, Asuransi, Lainnya</t>
  </si>
  <si>
    <t>09000</t>
  </si>
  <si>
    <t>Perdagangan, Jasa dan Investasi</t>
  </si>
  <si>
    <t>?</t>
  </si>
  <si>
    <t>JENIS INVESTASI PAYDI</t>
  </si>
  <si>
    <t>JENIS NON INVESTASI</t>
  </si>
  <si>
    <t>Kas dan bank</t>
  </si>
  <si>
    <t>Tagihan PPL</t>
  </si>
  <si>
    <t>Tagihan klaim koasuransi</t>
  </si>
  <si>
    <t>Tagihan klaim reasuransi</t>
  </si>
  <si>
    <t>Properti dipakai sendiri</t>
  </si>
  <si>
    <t>DAC</t>
  </si>
  <si>
    <t>KATEGORI JENIS NON INVESTASI</t>
  </si>
  <si>
    <t>CSH</t>
  </si>
  <si>
    <t>Kas</t>
  </si>
  <si>
    <t>SIDN</t>
  </si>
  <si>
    <t>Tabungan Dalam Negeri</t>
  </si>
  <si>
    <t>Se1</t>
  </si>
  <si>
    <t>Tabungan Luar Negeri</t>
  </si>
  <si>
    <t>CUS</t>
  </si>
  <si>
    <t>Tertanggung</t>
  </si>
  <si>
    <t>PGA</t>
  </si>
  <si>
    <t>Pialang Asuransi</t>
  </si>
  <si>
    <t>TPK</t>
  </si>
  <si>
    <t xml:space="preserve">Tagihan Premi Koasuransi </t>
  </si>
  <si>
    <t>EKW</t>
  </si>
  <si>
    <t>Ekawarsa</t>
  </si>
  <si>
    <t>KTB</t>
  </si>
  <si>
    <t>Kematian Berjangka</t>
  </si>
  <si>
    <t>DWG</t>
  </si>
  <si>
    <t>Dwiguna</t>
  </si>
  <si>
    <t>DWK</t>
  </si>
  <si>
    <t>Dwiguna Kombinasi</t>
  </si>
  <si>
    <t>LFT</t>
  </si>
  <si>
    <t>Seumur Hidup</t>
  </si>
  <si>
    <t>LFC</t>
  </si>
  <si>
    <t>Seumur Hidup Kombinasi</t>
  </si>
  <si>
    <t>GAN</t>
  </si>
  <si>
    <t>Anuitas Umum</t>
  </si>
  <si>
    <t>PAN</t>
  </si>
  <si>
    <t>Anuitas Dana Pensiun</t>
  </si>
  <si>
    <t>ACD</t>
  </si>
  <si>
    <t>HLT</t>
  </si>
  <si>
    <t>SUMBER ASET REASURANSI</t>
  </si>
  <si>
    <t>Nilai Estimasi Pemulihan Klaim Pertanggungan Ulang</t>
  </si>
  <si>
    <t>Perjanjian Kontrak Jangka Panjang Program Reas Dukungan Modal</t>
  </si>
  <si>
    <t>JENIS LIABILITAS</t>
  </si>
  <si>
    <t>Utang koasuransi</t>
  </si>
  <si>
    <t>Utang reasuransi</t>
  </si>
  <si>
    <t>Utang komisi</t>
  </si>
  <si>
    <t>Biaya yang harus dibayar</t>
  </si>
  <si>
    <t>99</t>
  </si>
  <si>
    <t>Utang lain</t>
  </si>
  <si>
    <t>KATEGORI UTANG</t>
  </si>
  <si>
    <t>AGN</t>
  </si>
  <si>
    <r>
      <rPr>
        <sz val="7"/>
        <color theme="1"/>
        <rFont val="Times New Roman"/>
        <family val="1"/>
      </rPr>
      <t xml:space="preserve"> </t>
    </r>
    <r>
      <rPr>
        <sz val="11"/>
        <color theme="1"/>
        <rFont val="Calibri"/>
        <family val="2"/>
        <charset val="1"/>
        <scheme val="minor"/>
      </rPr>
      <t>Agen</t>
    </r>
  </si>
  <si>
    <t>Pialang</t>
  </si>
  <si>
    <t>BANK</t>
  </si>
  <si>
    <t>Bank</t>
  </si>
  <si>
    <t>MTF</t>
  </si>
  <si>
    <r>
      <rPr>
        <sz val="7"/>
        <color theme="1"/>
        <rFont val="Times New Roman"/>
        <family val="1"/>
      </rPr>
      <t xml:space="preserve"> </t>
    </r>
    <r>
      <rPr>
        <sz val="11"/>
        <color theme="1"/>
        <rFont val="Calibri"/>
        <family val="2"/>
        <charset val="1"/>
        <scheme val="minor"/>
      </rPr>
      <t>Perusahaan Pembiayaan</t>
    </r>
  </si>
  <si>
    <t>DLL</t>
  </si>
  <si>
    <t xml:space="preserve">Lain-Lain </t>
  </si>
  <si>
    <t>JENIS PENDAPATAN</t>
  </si>
  <si>
    <t>Imbalan Jasa</t>
  </si>
  <si>
    <t>Pendapatan Lain</t>
  </si>
  <si>
    <t>Pendapatan Komprehensif Lain</t>
  </si>
  <si>
    <t>DANA JAMINAN</t>
  </si>
  <si>
    <t>DEP</t>
  </si>
  <si>
    <t>MATA UANG</t>
  </si>
  <si>
    <t>AFN</t>
  </si>
  <si>
    <t>Afghanistan Afghani (AFN)</t>
  </si>
  <si>
    <t>Albanian Lek (ALL)</t>
  </si>
  <si>
    <t>DZD</t>
  </si>
  <si>
    <t>Algerian Dinar (DZD)</t>
  </si>
  <si>
    <t>US Dollar (USD)</t>
  </si>
  <si>
    <t>Angokan Kwanza (AOA)</t>
  </si>
  <si>
    <t>XCD</t>
  </si>
  <si>
    <t>East Caribbean Dollar (XCD)</t>
  </si>
  <si>
    <t>ARS</t>
  </si>
  <si>
    <t>Argentine Peso (ARS)</t>
  </si>
  <si>
    <t>AMD</t>
  </si>
  <si>
    <t>Armenia Dram (AMD)</t>
  </si>
  <si>
    <t>AWG</t>
  </si>
  <si>
    <t>Aruban Guider (AWG)</t>
  </si>
  <si>
    <t>Australian Dollar (AUD)</t>
  </si>
  <si>
    <t>Azerbaijan Mant (AZM)</t>
  </si>
  <si>
    <t>BSD</t>
  </si>
  <si>
    <t>Bahamas Dollar (BSD)</t>
  </si>
  <si>
    <t>BHD</t>
  </si>
  <si>
    <t>Bahraini Dinar (BHD)</t>
  </si>
  <si>
    <t>BDT</t>
  </si>
  <si>
    <t>Bangladesh Taka (BDT)</t>
  </si>
  <si>
    <t>Bardados Dollar (BBD)</t>
  </si>
  <si>
    <t>BYR</t>
  </si>
  <si>
    <t>Belarus Rouble (BYR)</t>
  </si>
  <si>
    <t>BZD</t>
  </si>
  <si>
    <t>Belize Dollar (BZD)</t>
  </si>
  <si>
    <t>XOF</t>
  </si>
  <si>
    <t>CFA Franc BCEAO (XOF)</t>
  </si>
  <si>
    <t>BMD</t>
  </si>
  <si>
    <t>Bermudian Dollar (BMD)</t>
  </si>
  <si>
    <t>Indian Rupee (INR)</t>
  </si>
  <si>
    <t>BTN</t>
  </si>
  <si>
    <t>Bhutan Ngultrum (BTN)</t>
  </si>
  <si>
    <t>BOB</t>
  </si>
  <si>
    <t>Bolivian Boliviano (BOB)</t>
  </si>
  <si>
    <t>Bosnia-Herze Conv Marka (BAM)</t>
  </si>
  <si>
    <t>BWP</t>
  </si>
  <si>
    <t>Botswana Pula (BWP)</t>
  </si>
  <si>
    <t>BRL</t>
  </si>
  <si>
    <t>Brazilian Real (BRL)</t>
  </si>
  <si>
    <t>BND</t>
  </si>
  <si>
    <t>Brunei Dollar (BND)</t>
  </si>
  <si>
    <t>BEN</t>
  </si>
  <si>
    <t>Bulgarian Lev (BEN)</t>
  </si>
  <si>
    <t>BIF</t>
  </si>
  <si>
    <t>Burundi Franc (BIF)</t>
  </si>
  <si>
    <t>KHR</t>
  </si>
  <si>
    <t>Cambodia Riel (KHR)</t>
  </si>
  <si>
    <t>Franc de la Communaute finaniere Africaine (XAF)</t>
  </si>
  <si>
    <t>CLP</t>
  </si>
  <si>
    <t>Chilean Peso (CLP)</t>
  </si>
  <si>
    <t>Chilean Fomento (CLF)</t>
  </si>
  <si>
    <t>China Renminbi (CNY)</t>
  </si>
  <si>
    <t>COP</t>
  </si>
  <si>
    <t>Colombian Peso (COP)</t>
  </si>
  <si>
    <t>KMF</t>
  </si>
  <si>
    <t>Comoros Franc (KMF)</t>
  </si>
  <si>
    <t>CDF</t>
  </si>
  <si>
    <t>Democratic Rep. Congo Franc (CDF)</t>
  </si>
  <si>
    <t>NZD</t>
  </si>
  <si>
    <t>New Zealand Dollar (NZD)</t>
  </si>
  <si>
    <t>CRC</t>
  </si>
  <si>
    <t>Costa Rican Colon (CRC)</t>
  </si>
  <si>
    <t>Croatian Kuna (HRK)</t>
  </si>
  <si>
    <t>CUP</t>
  </si>
  <si>
    <t>Cuban Peso (CUP)</t>
  </si>
  <si>
    <t>ANG</t>
  </si>
  <si>
    <t>Netherlands Guilder/Gulden/Florin (ANG)</t>
  </si>
  <si>
    <t>CZK</t>
  </si>
  <si>
    <t>Czech Koruna (CZK)</t>
  </si>
  <si>
    <t>Danish Krone (DKK)</t>
  </si>
  <si>
    <t>DJF</t>
  </si>
  <si>
    <t>Djibouti Franc (DJF)</t>
  </si>
  <si>
    <t>DOP</t>
  </si>
  <si>
    <t>Dominican Republic Peso (DOP)</t>
  </si>
  <si>
    <t>EGP</t>
  </si>
  <si>
    <t>Egyptian Pound (EGP)</t>
  </si>
  <si>
    <t>SVC</t>
  </si>
  <si>
    <t>El Savador Colon  (SVC)</t>
  </si>
  <si>
    <t>ERN</t>
  </si>
  <si>
    <t>Eritreian Nakfa (ERN)</t>
  </si>
  <si>
    <t>European Community (EUR)</t>
  </si>
  <si>
    <t>ETB</t>
  </si>
  <si>
    <t>Ethiopian Birr (ETB)</t>
  </si>
  <si>
    <t>FKP</t>
  </si>
  <si>
    <t>Falkland Islandss Pound (FKP)</t>
  </si>
  <si>
    <t>FJD</t>
  </si>
  <si>
    <t>Fiji Dollar (FJD)</t>
  </si>
  <si>
    <t>XPF</t>
  </si>
  <si>
    <t>Franc Pacific Is.Fran (XPF)</t>
  </si>
  <si>
    <t>GMD</t>
  </si>
  <si>
    <t>Gambian Dalasi (GMD)</t>
  </si>
  <si>
    <t>GEL</t>
  </si>
  <si>
    <t>Georgian Lari (GEL)</t>
  </si>
  <si>
    <t>GHC</t>
  </si>
  <si>
    <t>Ghana Cedi (GHC)</t>
  </si>
  <si>
    <t>GIP</t>
  </si>
  <si>
    <t>Gibraltar Pound (GIP )</t>
  </si>
  <si>
    <t>GTQ</t>
  </si>
  <si>
    <t>Guatemala Quetzal (GTQ)</t>
  </si>
  <si>
    <t>Pound Sterling (United Kingdom Pound) (GBP)</t>
  </si>
  <si>
    <t>GNF</t>
  </si>
  <si>
    <t>Guinea Franc (GNF)</t>
  </si>
  <si>
    <t>GYD</t>
  </si>
  <si>
    <t>Guyana Dollar (GYD)</t>
  </si>
  <si>
    <t>HTG</t>
  </si>
  <si>
    <t>Haiti Gourde (HTG)</t>
  </si>
  <si>
    <t>HNL</t>
  </si>
  <si>
    <t>Honduras Lempira (HNL)</t>
  </si>
  <si>
    <t>Hong Kong Dollar (HKD)</t>
  </si>
  <si>
    <t>HUF</t>
  </si>
  <si>
    <t>Hungarian Forint (HUF)</t>
  </si>
  <si>
    <t>ISK</t>
  </si>
  <si>
    <t>Icelandic Krona (ISK)</t>
  </si>
  <si>
    <t>Indonesian Rupiah  (IDR)</t>
  </si>
  <si>
    <t>XDR</t>
  </si>
  <si>
    <t>Special Drawing Right (XDR)</t>
  </si>
  <si>
    <t>IRR</t>
  </si>
  <si>
    <t>Iranian Rial (IRR)</t>
  </si>
  <si>
    <t>IQD</t>
  </si>
  <si>
    <t>Iraqi Dinar (IQD)</t>
  </si>
  <si>
    <t>ILS</t>
  </si>
  <si>
    <t>Israeli Shekel (ILS)</t>
  </si>
  <si>
    <t>JMD</t>
  </si>
  <si>
    <t>Jamaican Dollar (JMD)</t>
  </si>
  <si>
    <t>Japanese Yen (JPY)</t>
  </si>
  <si>
    <t>JOD</t>
  </si>
  <si>
    <t>Jordanian Dinar (JOD)</t>
  </si>
  <si>
    <t>KZT</t>
  </si>
  <si>
    <t>Kazakhstan Tenge (KZT)</t>
  </si>
  <si>
    <t>KES</t>
  </si>
  <si>
    <t>Kenyan Shilling (KES)</t>
  </si>
  <si>
    <t>KPW</t>
  </si>
  <si>
    <t>North Korean Won (KPW)</t>
  </si>
  <si>
    <t>KRW</t>
  </si>
  <si>
    <t>Korean Won (KRW)</t>
  </si>
  <si>
    <t>KWD</t>
  </si>
  <si>
    <t>Kuwaiti Dinar (KWD)</t>
  </si>
  <si>
    <t>KGS</t>
  </si>
  <si>
    <t>Kyrgyzstan Som (KGS)</t>
  </si>
  <si>
    <t>LAK</t>
  </si>
  <si>
    <t>Laos New Kip (LAK)</t>
  </si>
  <si>
    <t>LBP</t>
  </si>
  <si>
    <t>Lebanese Pound (LBP)</t>
  </si>
  <si>
    <t>LSL</t>
  </si>
  <si>
    <t>Loti Lesatho (LSL)</t>
  </si>
  <si>
    <t>LRD</t>
  </si>
  <si>
    <t>Liberian Dollar (LRD)</t>
  </si>
  <si>
    <t>LYD</t>
  </si>
  <si>
    <t>Libyan Dinar (LYD)</t>
  </si>
  <si>
    <t>CHF</t>
  </si>
  <si>
    <t>Liechtenstein Franc (CHF)</t>
  </si>
  <si>
    <t>MOP</t>
  </si>
  <si>
    <t>Macau Pataca (MOP)</t>
  </si>
  <si>
    <t>MKD</t>
  </si>
  <si>
    <t>Macedonian Denar (MKD)</t>
  </si>
  <si>
    <t>MWK</t>
  </si>
  <si>
    <t>Malawi Kwacha (MWK)</t>
  </si>
  <si>
    <t>Malaysian Ringgit (MYR)</t>
  </si>
  <si>
    <t>MVR</t>
  </si>
  <si>
    <t>Maldives Rufiyaa (MVR)</t>
  </si>
  <si>
    <t>MRO</t>
  </si>
  <si>
    <t>Mauritania Ouguiya (MRO)</t>
  </si>
  <si>
    <t>MUR</t>
  </si>
  <si>
    <t>Maurutius Rupee (MUR)</t>
  </si>
  <si>
    <t>MXN</t>
  </si>
  <si>
    <t>Mexican Peso (MXN)</t>
  </si>
  <si>
    <t>MDL</t>
  </si>
  <si>
    <t>Moldova Lei (MDL)</t>
  </si>
  <si>
    <t>MNT</t>
  </si>
  <si>
    <t>Mongolia Tugrik (MNT)</t>
  </si>
  <si>
    <t>MAD</t>
  </si>
  <si>
    <t>Moroccan Dirham (MAD)</t>
  </si>
  <si>
    <t>MZM</t>
  </si>
  <si>
    <t>Mozambique Metical (MZM)</t>
  </si>
  <si>
    <t>MMK</t>
  </si>
  <si>
    <t>Myanmar Kyat (MMK)</t>
  </si>
  <si>
    <t>NAD</t>
  </si>
  <si>
    <t>Namibia Dollar (NAD)</t>
  </si>
  <si>
    <t>ZAR</t>
  </si>
  <si>
    <t>Rand (South African Rand) (ZAR)</t>
  </si>
  <si>
    <t>NPR</t>
  </si>
  <si>
    <t>Nepalese Rupee (NPR)</t>
  </si>
  <si>
    <t>NGN</t>
  </si>
  <si>
    <t>Nigeria Naira (NGN)</t>
  </si>
  <si>
    <t>NOK</t>
  </si>
  <si>
    <t>Norwegian Krone (NOK)</t>
  </si>
  <si>
    <t>OMR</t>
  </si>
  <si>
    <t>Omani Rial (OMR)</t>
  </si>
  <si>
    <t>PKR</t>
  </si>
  <si>
    <t>Pakistan Rupee (PKR)</t>
  </si>
  <si>
    <t>PAB</t>
  </si>
  <si>
    <t>Panamanian Balboa (PAB)</t>
  </si>
  <si>
    <t>PGK</t>
  </si>
  <si>
    <t>Papua New Guinea Kina (PGK)</t>
  </si>
  <si>
    <t>PYG</t>
  </si>
  <si>
    <t>Paraguayan Guarani (PYG)</t>
  </si>
  <si>
    <t>PEN</t>
  </si>
  <si>
    <t>Peruvian Nuevo (PEN)</t>
  </si>
  <si>
    <t>PHP</t>
  </si>
  <si>
    <t>Philippines Peso (PHP)</t>
  </si>
  <si>
    <t>PLN</t>
  </si>
  <si>
    <t>Polis Zloty/New Zloty (PLN)</t>
  </si>
  <si>
    <t>QAR</t>
  </si>
  <si>
    <t>Qatari Rial (QAR)</t>
  </si>
  <si>
    <t>ROL</t>
  </si>
  <si>
    <t>Romanian Leu (ROL)</t>
  </si>
  <si>
    <t>RUB</t>
  </si>
  <si>
    <t>Russian Rouble (RUB)</t>
  </si>
  <si>
    <t>RWF</t>
  </si>
  <si>
    <t>Rwanda Franc (RWF)</t>
  </si>
  <si>
    <t>SHP</t>
  </si>
  <si>
    <t>St. Helena Pound (SHP)</t>
  </si>
  <si>
    <t>WST</t>
  </si>
  <si>
    <t>Samoan (West) Tala (WST)</t>
  </si>
  <si>
    <t>STD</t>
  </si>
  <si>
    <t>Sao Tome Dobra (STD)</t>
  </si>
  <si>
    <t>SAR</t>
  </si>
  <si>
    <t>Saudi Riyal (SAR)</t>
  </si>
  <si>
    <t>SCR</t>
  </si>
  <si>
    <t>Seychelles Rupee (SCR)</t>
  </si>
  <si>
    <t>SLL</t>
  </si>
  <si>
    <t>Sierra Leone Leone (SLL)</t>
  </si>
  <si>
    <t>Singapore Dollar (SGD)</t>
  </si>
  <si>
    <t>SBD</t>
  </si>
  <si>
    <t>Solomon Islands Dollar (SBD)</t>
  </si>
  <si>
    <t>SOS</t>
  </si>
  <si>
    <t>Somali Schilling (SOS)</t>
  </si>
  <si>
    <t>LKR</t>
  </si>
  <si>
    <t>Sri Langka Rupee (LKR)</t>
  </si>
  <si>
    <t>SDP</t>
  </si>
  <si>
    <t>Sudanese Pound (SDP)</t>
  </si>
  <si>
    <t>SRD</t>
  </si>
  <si>
    <t>Surinam Dollar  (SRD)</t>
  </si>
  <si>
    <t>SZL</t>
  </si>
  <si>
    <t>Swaziland Lilangeni (SZL)</t>
  </si>
  <si>
    <t>SEK</t>
  </si>
  <si>
    <t>Swedish Krone (SEK)</t>
  </si>
  <si>
    <t>SYP</t>
  </si>
  <si>
    <t>Syrian Pound (SYP)</t>
  </si>
  <si>
    <t>TWD</t>
  </si>
  <si>
    <t>Taiwan Dollar (TWD)</t>
  </si>
  <si>
    <t>TJS</t>
  </si>
  <si>
    <t>Tajikistan Somoni (TJS)</t>
  </si>
  <si>
    <t>TZS</t>
  </si>
  <si>
    <t>Tanzanian Shilling (TZS)</t>
  </si>
  <si>
    <t>THB</t>
  </si>
  <si>
    <t>Thai Bath (THB)</t>
  </si>
  <si>
    <t>TOP</t>
  </si>
  <si>
    <t>Tonga Pa'anga (TOP)</t>
  </si>
  <si>
    <t>TTD</t>
  </si>
  <si>
    <t>Trinidad &amp; Tobago Dollar (TTD)</t>
  </si>
  <si>
    <t>TND</t>
  </si>
  <si>
    <t>Tunisian Dinar (TND)</t>
  </si>
  <si>
    <t>TRY</t>
  </si>
  <si>
    <t>Turkish Lira (TRY)</t>
  </si>
  <si>
    <t>TMM</t>
  </si>
  <si>
    <t>Turkmenistan Manat (TMM)</t>
  </si>
  <si>
    <t>UGX</t>
  </si>
  <si>
    <t>Ugandan Shilling (UGX)</t>
  </si>
  <si>
    <t>UAH</t>
  </si>
  <si>
    <t>Ukrainian Hryvna (UAH)</t>
  </si>
  <si>
    <t>AED</t>
  </si>
  <si>
    <t>UAE Dirham (AED)</t>
  </si>
  <si>
    <t>UYU</t>
  </si>
  <si>
    <t>Uruguay Peso (UYU)</t>
  </si>
  <si>
    <t>UZS</t>
  </si>
  <si>
    <t>Uzbekistan Sum (UZS)</t>
  </si>
  <si>
    <t>VUV</t>
  </si>
  <si>
    <t>Vanuatu Vatu (VUV)</t>
  </si>
  <si>
    <t>VND</t>
  </si>
  <si>
    <t>Vietnam Dong (VND)</t>
  </si>
  <si>
    <t>YER</t>
  </si>
  <si>
    <t>Yemeni Rial (YER)</t>
  </si>
  <si>
    <t>ZMK</t>
  </si>
  <si>
    <t>Zambian Kwacha (ZMK)</t>
  </si>
  <si>
    <t>ZWD</t>
  </si>
  <si>
    <t>Zimbabwe Dollar (ZWD)</t>
  </si>
  <si>
    <t>XAU</t>
  </si>
  <si>
    <t>Gold (XAU)</t>
  </si>
  <si>
    <t>XAG</t>
  </si>
  <si>
    <t>JENIS PERTANGGUNGAN</t>
  </si>
  <si>
    <t>IND</t>
  </si>
  <si>
    <t>Pertanggungan Perorangan</t>
  </si>
  <si>
    <t>GRP</t>
  </si>
  <si>
    <t>Pertanggungan Kumpulan</t>
  </si>
  <si>
    <t>MATA UANG IDR ATAU USD</t>
  </si>
  <si>
    <t>CARA BAYAR</t>
  </si>
  <si>
    <t>SIN</t>
  </si>
  <si>
    <t>Tunggal</t>
  </si>
  <si>
    <t>REG</t>
  </si>
  <si>
    <t>Regular</t>
  </si>
  <si>
    <t>CABANG ASURANSI</t>
  </si>
  <si>
    <t>KTO</t>
  </si>
  <si>
    <t>Kematian berjangka selain ekawarsa</t>
  </si>
  <si>
    <t>DWC</t>
  </si>
  <si>
    <t>JENIS IMBALAN</t>
  </si>
  <si>
    <t>DPLK</t>
  </si>
  <si>
    <t>Dana Pensiun Lembaga Keuangan (DPLK)</t>
  </si>
  <si>
    <t>Jasa Manajemen</t>
  </si>
  <si>
    <t>FEE</t>
  </si>
  <si>
    <t>Fee Penjualan Reksadana</t>
  </si>
  <si>
    <t>ASO</t>
  </si>
  <si>
    <t>CABANG ASURANSI 2</t>
  </si>
  <si>
    <t>JENIS INDUSTRI</t>
  </si>
  <si>
    <t>Bank Konvensional</t>
  </si>
  <si>
    <t>Bank Syariah</t>
  </si>
  <si>
    <t>BPR - Rural Bank</t>
  </si>
  <si>
    <t>BPRS - Syaria Rural Bank</t>
  </si>
  <si>
    <t>Multifinance</t>
  </si>
  <si>
    <t>Multifinance - Ventura</t>
  </si>
  <si>
    <t>Multifinance Infrastruktur</t>
  </si>
  <si>
    <t>Asuransi</t>
  </si>
  <si>
    <t>Asuransi Jiwa</t>
  </si>
  <si>
    <t>Asuransi Wajib</t>
  </si>
  <si>
    <t>Asuransi Sosial</t>
  </si>
  <si>
    <t>BPJS Ketenagakerjaan</t>
  </si>
  <si>
    <t>Dana Pensiun</t>
  </si>
  <si>
    <t>Fintech</t>
  </si>
  <si>
    <t>Jasa penunjang  IKNB</t>
  </si>
  <si>
    <t>Keagenan</t>
  </si>
  <si>
    <t>Akuntan Publik</t>
  </si>
  <si>
    <t>Jasa Penilai</t>
  </si>
  <si>
    <t>Perusahaan Konsultan Aktuaria</t>
  </si>
  <si>
    <t>Perusahaan Pialang Asuransi</t>
  </si>
  <si>
    <t>Perusahaan Penilai Kerugian Asuransi</t>
  </si>
  <si>
    <t>Perusahaan Pialang Reasuransi</t>
  </si>
  <si>
    <t>Lembaga jasa keuangan lainnya</t>
  </si>
  <si>
    <t>EXIM</t>
  </si>
  <si>
    <t>Perusahaan Penjaminan Kredit</t>
  </si>
  <si>
    <t>Pegadaian</t>
  </si>
  <si>
    <t>Perusahaan Pembiayaan Sekunder Perumahan</t>
  </si>
  <si>
    <t>IKNB Syariah</t>
  </si>
  <si>
    <t>Perusahaan Pembiayaan Syariah</t>
  </si>
  <si>
    <t>Asuransi Jiwa Syariah</t>
  </si>
  <si>
    <t>Asuransi Umum Syariah</t>
  </si>
  <si>
    <t>Reasuransi Syariah</t>
  </si>
  <si>
    <t>Modal Ventura Syariah</t>
  </si>
  <si>
    <t>Perusahaan Pembiayaan Infrastruktur Syariah</t>
  </si>
  <si>
    <t>Perusahaan Penjaminan Syariah</t>
  </si>
  <si>
    <t>Fintech Syariah</t>
  </si>
  <si>
    <t>Securities Company</t>
  </si>
  <si>
    <t>Emiten</t>
  </si>
  <si>
    <t>SRO</t>
  </si>
  <si>
    <t xml:space="preserve">Jasa Penunjang Pasar Modal </t>
  </si>
  <si>
    <t>JENIS BEBAN</t>
  </si>
  <si>
    <t>Beban Pemasaran</t>
  </si>
  <si>
    <t>52</t>
  </si>
  <si>
    <t>Beban Umum dan Administrasi (Pegawai)</t>
  </si>
  <si>
    <t>53</t>
  </si>
  <si>
    <t>Beban Umum dan Administrasi (Pengurus)</t>
  </si>
  <si>
    <t>54</t>
  </si>
  <si>
    <t>Beban Umum dan Administrasi (Diklat Pegawai)</t>
  </si>
  <si>
    <t>55</t>
  </si>
  <si>
    <t>Beban Umum dan Administrasi (Diklat Pengurus)</t>
  </si>
  <si>
    <t>Beban Umum dan Administrasi (Lainnya)</t>
  </si>
  <si>
    <t>TRADISIONAL/PAYDI</t>
  </si>
  <si>
    <t>TRD</t>
  </si>
  <si>
    <t>PYD</t>
  </si>
  <si>
    <t>CABANG ASURANSI UMUM</t>
  </si>
  <si>
    <t>AHB</t>
  </si>
  <si>
    <t>AKB</t>
  </si>
  <si>
    <t>APG</t>
  </si>
  <si>
    <t>ARK</t>
  </si>
  <si>
    <t>ARP</t>
  </si>
  <si>
    <t>SAT</t>
  </si>
  <si>
    <t>EON</t>
  </si>
  <si>
    <t>EOF</t>
  </si>
  <si>
    <t>RKY</t>
  </si>
  <si>
    <t>TGG</t>
  </si>
  <si>
    <t>PAH</t>
  </si>
  <si>
    <t>KRE</t>
  </si>
  <si>
    <t>SRT</t>
  </si>
  <si>
    <t>ANK</t>
  </si>
  <si>
    <t>JIW</t>
  </si>
  <si>
    <t>NEGARA</t>
  </si>
  <si>
    <t>AF</t>
  </si>
  <si>
    <t>AFGHANISTAN</t>
  </si>
  <si>
    <t>AL</t>
  </si>
  <si>
    <t>ALBANIA</t>
  </si>
  <si>
    <t>DZ</t>
  </si>
  <si>
    <t>ALGERIA/ ALJAZAIR</t>
  </si>
  <si>
    <t>AS</t>
  </si>
  <si>
    <t>AMERICA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</si>
  <si>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</si>
  <si>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</si>
  <si>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</si>
  <si>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</si>
  <si>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</si>
  <si>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</si>
  <si>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</si>
  <si>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</si>
  <si>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</si>
  <si>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</si>
  <si>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</si>
  <si>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</si>
  <si>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</si>
  <si>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</si>
  <si>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</si>
  <si>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</si>
  <si>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</si>
  <si>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</si>
  <si>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</si>
  <si>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</si>
  <si>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</si>
  <si>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</si>
  <si>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</si>
  <si>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</si>
  <si>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</si>
  <si>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</si>
  <si>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</si>
  <si>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</si>
  <si>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</si>
  <si>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</si>
  <si>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</si>
  <si>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</si>
  <si>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</si>
  <si>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</si>
  <si>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</si>
  <si>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</si>
  <si>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</si>
  <si>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</si>
  <si>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</si>
  <si>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</si>
  <si>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</si>
  <si>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</si>
  <si>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</si>
  <si>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t>
  </si>
  <si>
    <t>BA</t>
  </si>
  <si>
    <t>BOSNIA-HERZEGOWINA</t>
  </si>
  <si>
    <t>BW</t>
  </si>
  <si>
    <t>BOTSWANA</t>
  </si>
  <si>
    <t>BV</t>
  </si>
  <si>
    <t>BOUVET ISLAND</t>
  </si>
  <si>
    <t>BR</t>
  </si>
  <si>
    <t>BRAZIL</t>
  </si>
  <si>
    <t>IO</t>
  </si>
  <si>
    <t>BRITISH INDIAN OCEAN TERRITORY</t>
  </si>
  <si>
    <t>BN</t>
  </si>
  <si>
    <t>BRUNEI DARUSSALAM</t>
  </si>
  <si>
    <t>BG</t>
  </si>
  <si>
    <t>BULGARIA</t>
  </si>
  <si>
    <t>BF</t>
  </si>
  <si>
    <t>BURKINA FASO</t>
  </si>
  <si>
    <t>BI</t>
  </si>
  <si>
    <t>BURUNDI</t>
  </si>
  <si>
    <t>KH</t>
  </si>
  <si>
    <t>CAMBODIA</t>
  </si>
  <si>
    <t>CM</t>
  </si>
  <si>
    <t>CAMEROON</t>
  </si>
  <si>
    <t>CA</t>
  </si>
  <si>
    <t>CANADA</t>
  </si>
  <si>
    <t>CV</t>
  </si>
  <si>
    <t>CAPE VERDE</t>
  </si>
  <si>
    <t>KY</t>
  </si>
  <si>
    <t>CAYMAN ISLANDS</t>
  </si>
  <si>
    <t>CF</t>
  </si>
  <si>
    <t>CENTRAL AFRICAN REPUBLIC</t>
  </si>
  <si>
    <t>TD</t>
  </si>
  <si>
    <t>CHAD</t>
  </si>
  <si>
    <t>CL</t>
  </si>
  <si>
    <t>CHILE</t>
  </si>
  <si>
    <t>CN</t>
  </si>
  <si>
    <t>CHINA</t>
  </si>
  <si>
    <t>CX</t>
  </si>
  <si>
    <t>CHRISTMAS ISLANDS</t>
  </si>
  <si>
    <t>CC</t>
  </si>
  <si>
    <t>COCOS (KEELING) ISLAND</t>
  </si>
  <si>
    <t>CO</t>
  </si>
  <si>
    <t>COLOMBIA</t>
  </si>
  <si>
    <t>KM</t>
  </si>
  <si>
    <t>COMOROS</t>
  </si>
  <si>
    <t>CG</t>
  </si>
  <si>
    <t>CONGO</t>
  </si>
  <si>
    <t>CD</t>
  </si>
  <si>
    <t>CONGO, THE DEMOCRATIC REPUBLIC OF THE</t>
  </si>
  <si>
    <t>CK</t>
  </si>
  <si>
    <t>COOK ISLAND</t>
  </si>
  <si>
    <t>CR</t>
  </si>
  <si>
    <t>COSTA RICA</t>
  </si>
  <si>
    <t>HR</t>
  </si>
  <si>
    <t>CROATIA</t>
  </si>
  <si>
    <t>CU</t>
  </si>
  <si>
    <t>CUBA</t>
  </si>
  <si>
    <t>CY</t>
  </si>
  <si>
    <t>CYPRUS</t>
  </si>
  <si>
    <t>CZ</t>
  </si>
  <si>
    <t>CZECH REPUBLIC</t>
  </si>
  <si>
    <t>DK</t>
  </si>
  <si>
    <t>DENMARK</t>
  </si>
  <si>
    <t>DJ</t>
  </si>
  <si>
    <t>DJIBOUTI</t>
  </si>
  <si>
    <t>DO</t>
  </si>
  <si>
    <t>DOMINICAN REPUBLIC</t>
  </si>
  <si>
    <t>DM</t>
  </si>
  <si>
    <t>DOMINICA</t>
  </si>
  <si>
    <t>EC</t>
  </si>
  <si>
    <t>ECUADOR</t>
  </si>
  <si>
    <t>EG</t>
  </si>
  <si>
    <t>EGYPT</t>
  </si>
  <si>
    <t>SV</t>
  </si>
  <si>
    <t>EL SALVADOR</t>
  </si>
  <si>
    <t>GQ</t>
  </si>
  <si>
    <t>EQUATORIAL GUINEA</t>
  </si>
  <si>
    <t>ER</t>
  </si>
  <si>
    <t>ERITREA</t>
  </si>
  <si>
    <t>EE</t>
  </si>
  <si>
    <t>ESTONIA</t>
  </si>
  <si>
    <t>ET</t>
  </si>
  <si>
    <t>ETHIOPIA</t>
  </si>
  <si>
    <t>FK</t>
  </si>
  <si>
    <t>FALKLAND ISLANDS</t>
  </si>
  <si>
    <t>FO</t>
  </si>
  <si>
    <t>FAROE ISLANDS</t>
  </si>
  <si>
    <t>FJ</t>
  </si>
  <si>
    <t>FIJI</t>
  </si>
  <si>
    <t>FI</t>
  </si>
  <si>
    <t>FINLAND</t>
  </si>
  <si>
    <t>FR</t>
  </si>
  <si>
    <t>FRANCE</t>
  </si>
  <si>
    <t>FX</t>
  </si>
  <si>
    <t>FRANCE, METROPOLITAN</t>
  </si>
  <si>
    <t>GF</t>
  </si>
  <si>
    <t>FRENCH GUIANA</t>
  </si>
  <si>
    <t>PF</t>
  </si>
  <si>
    <t>FRENCH POLYNESIA</t>
  </si>
  <si>
    <t>TF</t>
  </si>
  <si>
    <t>FRENCH SOUTHERN TERRITORIES</t>
  </si>
  <si>
    <t>GA</t>
  </si>
  <si>
    <t>GABON</t>
  </si>
  <si>
    <t>GM</t>
  </si>
  <si>
    <t>GAMBIA</t>
  </si>
  <si>
    <t>GE</t>
  </si>
  <si>
    <t>GEORGIA</t>
  </si>
  <si>
    <t>DE</t>
  </si>
  <si>
    <t>GERMANY</t>
  </si>
  <si>
    <t>GH</t>
  </si>
  <si>
    <t>GHANA</t>
  </si>
  <si>
    <t>GI</t>
  </si>
  <si>
    <t>GIBRALTAR</t>
  </si>
  <si>
    <t>GL</t>
  </si>
  <si>
    <t>GREENLAND</t>
  </si>
  <si>
    <t>GD</t>
  </si>
  <si>
    <t>GRENADA</t>
  </si>
  <si>
    <t>GP</t>
  </si>
  <si>
    <t>GUADELOUPE</t>
  </si>
  <si>
    <t>GU</t>
  </si>
  <si>
    <t>GUAM</t>
  </si>
  <si>
    <t>GT</t>
  </si>
  <si>
    <t>GUATEMALA</t>
  </si>
  <si>
    <t>GN</t>
  </si>
  <si>
    <t>GUINEA</t>
  </si>
  <si>
    <t>GW</t>
  </si>
  <si>
    <t>GUINEA BISSAU</t>
  </si>
  <si>
    <t>GY</t>
  </si>
  <si>
    <t>GUYANA</t>
  </si>
  <si>
    <t>HT</t>
  </si>
  <si>
    <t>HAITI</t>
  </si>
  <si>
    <t>HM</t>
  </si>
  <si>
    <t>HEARD AND MCDONALD ISLAND</t>
  </si>
  <si>
    <t>HN</t>
  </si>
  <si>
    <t>HONDURAS</t>
  </si>
  <si>
    <t>HK</t>
  </si>
  <si>
    <t>HONGKONG</t>
  </si>
  <si>
    <t>HU</t>
  </si>
  <si>
    <t>HUNGARY</t>
  </si>
  <si>
    <t>IS</t>
  </si>
  <si>
    <t>ICELAND</t>
  </si>
  <si>
    <t>IN</t>
  </si>
  <si>
    <t>INDIA</t>
  </si>
  <si>
    <t>ID</t>
  </si>
  <si>
    <t>INDONESIA</t>
  </si>
  <si>
    <t>IR</t>
  </si>
  <si>
    <t>IRAN</t>
  </si>
  <si>
    <t>IQ</t>
  </si>
  <si>
    <t>IRAQ</t>
  </si>
  <si>
    <t>IE</t>
  </si>
  <si>
    <t>IRELAND</t>
  </si>
  <si>
    <t>IL</t>
  </si>
  <si>
    <t>ISRAEL</t>
  </si>
  <si>
    <t>IT</t>
  </si>
  <si>
    <t>ITALIA</t>
  </si>
  <si>
    <t>CI</t>
  </si>
  <si>
    <t>IVORY COAST</t>
  </si>
  <si>
    <t>JM</t>
  </si>
  <si>
    <t>JAMAICA</t>
  </si>
  <si>
    <t>JP</t>
  </si>
  <si>
    <t>JAPAN</t>
  </si>
  <si>
    <t>JO</t>
  </si>
  <si>
    <t>JORDAN</t>
  </si>
  <si>
    <t>KZ</t>
  </si>
  <si>
    <t>KAZAKHSTAN</t>
  </si>
  <si>
    <t>KE</t>
  </si>
  <si>
    <t>KENYA</t>
  </si>
  <si>
    <t>KI</t>
  </si>
  <si>
    <t>KIRIBATI</t>
  </si>
  <si>
    <t>KR</t>
  </si>
  <si>
    <t>KOREA SELATAN</t>
  </si>
  <si>
    <t>KP</t>
  </si>
  <si>
    <t>KOREA UTARA</t>
  </si>
  <si>
    <t>KW</t>
  </si>
  <si>
    <t>KUWAIT</t>
  </si>
  <si>
    <t>KG</t>
  </si>
  <si>
    <t>KYRGYZSTAN</t>
  </si>
  <si>
    <t>LA</t>
  </si>
  <si>
    <t>LAO PEOPLE S DEMOC. REP.</t>
  </si>
  <si>
    <t>LV</t>
  </si>
  <si>
    <t>LATVIA</t>
  </si>
  <si>
    <t>LB</t>
  </si>
  <si>
    <t>LEBANON</t>
  </si>
  <si>
    <t>LS</t>
  </si>
  <si>
    <t>LESOTHO</t>
  </si>
  <si>
    <t>LR</t>
  </si>
  <si>
    <t>LIBERIA</t>
  </si>
  <si>
    <t>LY</t>
  </si>
  <si>
    <t>LIBYAN ARAB JAMAHIRIYA</t>
  </si>
  <si>
    <t>LI</t>
  </si>
  <si>
    <t>LIECHTENSTEIN</t>
  </si>
  <si>
    <t>LT</t>
  </si>
  <si>
    <t>LITHUANIA</t>
  </si>
  <si>
    <t>LU</t>
  </si>
  <si>
    <t>LUXEMBOURG</t>
  </si>
  <si>
    <t>MO</t>
  </si>
  <si>
    <t>MACAU</t>
  </si>
  <si>
    <t>MK</t>
  </si>
  <si>
    <t>MACEDONIA</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</si>
  <si>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</si>
  <si>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</si>
  <si>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</si>
  <si>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</si>
  <si>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</si>
  <si>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</si>
  <si>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</si>
  <si>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</si>
  <si>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</si>
  <si>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</si>
  <si>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</si>
  <si>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</si>
  <si>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</si>
  <si>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</si>
  <si>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</si>
  <si>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</si>
  <si>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</si>
  <si>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</si>
  <si>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</si>
  <si>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</si>
  <si>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</si>
  <si>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</si>
  <si>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</si>
  <si>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</si>
  <si>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</si>
  <si>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 OF</t>
  </si>
  <si>
    <t>MD</t>
  </si>
  <si>
    <t>MOLDOVA, REPUBLIC OF</t>
  </si>
  <si>
    <t>MC</t>
  </si>
  <si>
    <t>MONACO</t>
  </si>
  <si>
    <t>MN</t>
  </si>
  <si>
    <t>MONGOLIA</t>
  </si>
  <si>
    <t>MS</t>
  </si>
  <si>
    <t>MONTSERRAT</t>
  </si>
  <si>
    <t>MA</t>
  </si>
  <si>
    <t>MOROCCO</t>
  </si>
  <si>
    <t>MZ</t>
  </si>
  <si>
    <t>MOZAMBIQUE</t>
  </si>
  <si>
    <t>MM</t>
  </si>
  <si>
    <t>MYANMAR (BURMA)</t>
  </si>
  <si>
    <t>NA</t>
  </si>
  <si>
    <t>NAMIBIA</t>
  </si>
  <si>
    <t>NR</t>
  </si>
  <si>
    <t>NAURU</t>
  </si>
  <si>
    <t>NP</t>
  </si>
  <si>
    <t>NEPAL</t>
  </si>
  <si>
    <t>NL</t>
  </si>
  <si>
    <t>NETHERLANDS</t>
  </si>
  <si>
    <t>AN</t>
  </si>
  <si>
    <t>NETHERLANDS ANTILLES</t>
  </si>
  <si>
    <t>NC</t>
  </si>
  <si>
    <t>NEW CALEDONIA</t>
  </si>
  <si>
    <t>NZ</t>
  </si>
  <si>
    <t>NEW ZEALAND</t>
  </si>
  <si>
    <t>NI</t>
  </si>
  <si>
    <t>NICARAGUA</t>
  </si>
  <si>
    <t>NU</t>
  </si>
  <si>
    <t>NIEUE</t>
  </si>
  <si>
    <t>NE</t>
  </si>
  <si>
    <t>NIGER</t>
  </si>
  <si>
    <t>NG</t>
  </si>
  <si>
    <t>NIGERIA</t>
  </si>
  <si>
    <t>NF</t>
  </si>
  <si>
    <t>NORFOLK ISLANDS</t>
  </si>
  <si>
    <t>MP</t>
  </si>
  <si>
    <t>NORTHERN MARIANA ISLAND</t>
  </si>
  <si>
    <t>NO</t>
  </si>
  <si>
    <t>NORWAY</t>
  </si>
  <si>
    <t>OM</t>
  </si>
  <si>
    <t>OMAN</t>
  </si>
  <si>
    <t>PK</t>
  </si>
  <si>
    <t>PAKISTAN</t>
  </si>
  <si>
    <t>PW</t>
  </si>
  <si>
    <t>PALAU</t>
  </si>
  <si>
    <t>PA</t>
  </si>
  <si>
    <t>PANAMA</t>
  </si>
  <si>
    <t>PG</t>
  </si>
  <si>
    <t>PAPUA NEW GUINEA</t>
  </si>
  <si>
    <t>PY</t>
  </si>
  <si>
    <t>PARAGUAY</t>
  </si>
  <si>
    <t>PE</t>
  </si>
  <si>
    <t>PERU</t>
  </si>
  <si>
    <t>PH</t>
  </si>
  <si>
    <t>PHILIPPINES</t>
  </si>
  <si>
    <t>PN</t>
  </si>
  <si>
    <t>PITCAIRN</t>
  </si>
  <si>
    <t>PL</t>
  </si>
  <si>
    <t>POLAND</t>
  </si>
  <si>
    <t>PT</t>
  </si>
  <si>
    <t>PORTUGAL</t>
  </si>
  <si>
    <t>PR</t>
  </si>
  <si>
    <t>PUERTO RICO</t>
  </si>
  <si>
    <t>QA</t>
  </si>
  <si>
    <t>QATAR</t>
  </si>
  <si>
    <t>RE</t>
  </si>
  <si>
    <t>REUNION</t>
  </si>
  <si>
    <t>RO</t>
  </si>
  <si>
    <t>ROMANIA</t>
  </si>
  <si>
    <t>RU</t>
  </si>
  <si>
    <t>RUSSIAN FEDERATION</t>
  </si>
  <si>
    <t>RW</t>
  </si>
  <si>
    <t>RWANDA</t>
  </si>
  <si>
    <t>LC</t>
  </si>
  <si>
    <t>SAINT LUCIA</t>
  </si>
  <si>
    <t>WS</t>
  </si>
  <si>
    <t>SAMOA</t>
  </si>
  <si>
    <t>SM</t>
  </si>
  <si>
    <t>SAN MARINO</t>
  </si>
  <si>
    <t>ST</t>
  </si>
  <si>
    <t>SAO TOME &amp; PRINCIPE</t>
  </si>
  <si>
    <t>SA</t>
  </si>
  <si>
    <t>SAUDI ARABIA</t>
  </si>
  <si>
    <t>SN</t>
  </si>
  <si>
    <t>SENEGAL</t>
  </si>
  <si>
    <t>SC</t>
  </si>
  <si>
    <t>SEYCHELLES</t>
  </si>
  <si>
    <t>SL</t>
  </si>
  <si>
    <t>SIERA LEONER</t>
  </si>
  <si>
    <t>SG</t>
  </si>
  <si>
    <t>SINGAPORE</t>
  </si>
  <si>
    <t>SK</t>
  </si>
  <si>
    <t>SLOVAKIA (SLOVAK REPUBLIC)</t>
  </si>
  <si>
    <t>SI</t>
  </si>
  <si>
    <t>SLOVENIA</t>
  </si>
  <si>
    <t>SB</t>
  </si>
  <si>
    <t>SOLOMON ISLANDS</t>
  </si>
  <si>
    <t>SO</t>
  </si>
  <si>
    <t>SOMALIA</t>
  </si>
  <si>
    <t>ZA</t>
  </si>
  <si>
    <t>SOUTH AFRICA</t>
  </si>
  <si>
    <t>GS</t>
  </si>
  <si>
    <t>SOUTH GEORGIA AND THE SOUTH SANDWICH  I.</t>
  </si>
  <si>
    <t>ES</t>
  </si>
  <si>
    <t>SPAIN</t>
  </si>
  <si>
    <t>LK</t>
  </si>
  <si>
    <t>SRI LANGKA/CEYLON</t>
  </si>
  <si>
    <t>SH</t>
  </si>
  <si>
    <t>ST. HELENA</t>
  </si>
  <si>
    <t>KN</t>
  </si>
  <si>
    <t>ST. KITTAND NEVIS/ SAINT KITTS C. AND NEVIS</t>
  </si>
  <si>
    <t>PM</t>
  </si>
  <si>
    <t>ST. PIERRE &amp; MIQUELON</t>
  </si>
  <si>
    <t>VC</t>
  </si>
  <si>
    <t>ST. VINCENT &amp; THE GRENADES</t>
  </si>
  <si>
    <t>SD</t>
  </si>
  <si>
    <t>SUDAN</t>
  </si>
  <si>
    <t>SR</t>
  </si>
  <si>
    <t>SURINAME</t>
  </si>
  <si>
    <t>SJ</t>
  </si>
  <si>
    <t>SVALBARD AND JAN MAYEN ISLAND</t>
  </si>
  <si>
    <t>SZ</t>
  </si>
  <si>
    <t>SWAZILAND</t>
  </si>
  <si>
    <t>SE</t>
  </si>
  <si>
    <t>SWEDIA/SWEDEN</t>
  </si>
  <si>
    <t>CH</t>
  </si>
  <si>
    <t>SWISS/SWITZERLAND</t>
  </si>
  <si>
    <t>SY</t>
  </si>
  <si>
    <t>SYRIAN ARAB REPUBLIC</t>
  </si>
  <si>
    <t>TW</t>
  </si>
  <si>
    <t>TAIWAN/REP. OF CHINA/PROVINCE OF CHINA</t>
  </si>
  <si>
    <t>TJ</t>
  </si>
  <si>
    <t>TAJIKISTAN</t>
  </si>
  <si>
    <t>TZ</t>
  </si>
  <si>
    <t>TANZANIA (TAGANZICA &amp; ZANZIBAR)</t>
  </si>
  <si>
    <t>TH</t>
  </si>
  <si>
    <t>THAILAND</t>
  </si>
  <si>
    <t>TG</t>
  </si>
  <si>
    <t>TOGO</t>
  </si>
  <si>
    <t>TK</t>
  </si>
  <si>
    <t>TOKELAU</t>
  </si>
  <si>
    <t>TO</t>
  </si>
  <si>
    <t>TONGA</t>
  </si>
  <si>
    <t>TT</t>
  </si>
  <si>
    <t>TRINIDAD &amp; TOBAGO</t>
  </si>
  <si>
    <t>TN</t>
  </si>
  <si>
    <t>TUNISIA</t>
  </si>
  <si>
    <t>TR</t>
  </si>
  <si>
    <t>TURKEY</t>
  </si>
  <si>
    <t>TM</t>
  </si>
  <si>
    <t>TURKMENISTAN</t>
  </si>
  <si>
    <t>TC</t>
  </si>
  <si>
    <t>TURKS &amp; CAICOS ISLAND</t>
  </si>
  <si>
    <t>TV</t>
  </si>
  <si>
    <t>TUVALU</t>
  </si>
  <si>
    <t>UG</t>
  </si>
  <si>
    <t>UGANDA</t>
  </si>
  <si>
    <t>UA</t>
  </si>
  <si>
    <t>UKRAINE</t>
  </si>
  <si>
    <t>SU</t>
  </si>
  <si>
    <t>UNION OF SOVIET SOCIALIST REPUBLICS</t>
  </si>
  <si>
    <t>AE</t>
  </si>
  <si>
    <t>UNITED ARAB EMIRAT</t>
  </si>
  <si>
    <t>GB</t>
  </si>
  <si>
    <t>UNITED KINGDOM (INGGRIS)</t>
  </si>
  <si>
    <t>US</t>
  </si>
  <si>
    <t>UNITED STATES OF AMERICA</t>
  </si>
  <si>
    <t>UY</t>
  </si>
  <si>
    <t>URUGUAY</t>
  </si>
  <si>
    <t>UM</t>
  </si>
  <si>
    <t>US MINOR OUTLYING ISLANDS</t>
  </si>
  <si>
    <t>UZ</t>
  </si>
  <si>
    <t>UZBEKISTAN</t>
  </si>
  <si>
    <t>VU</t>
  </si>
  <si>
    <t>VANUATU</t>
  </si>
  <si>
    <t>VA</t>
  </si>
  <si>
    <t>VATICAN CITY STATE (HOLY SEE)</t>
  </si>
  <si>
    <t>VE</t>
  </si>
  <si>
    <t>VENEZUELA</t>
  </si>
  <si>
    <t>VN</t>
  </si>
  <si>
    <t>VIETNAM</t>
  </si>
  <si>
    <t>VG</t>
  </si>
  <si>
    <t>VIRGIN ISLANDS (BRITISH)</t>
  </si>
  <si>
    <t>VI</t>
  </si>
  <si>
    <t>VIRGIN ISLANDS (US)</t>
  </si>
  <si>
    <t>WF</t>
  </si>
  <si>
    <t>WALLIS AND FUTUNA ISLANDS</t>
  </si>
  <si>
    <t>XO</t>
  </si>
  <si>
    <t>WEST AFRICA</t>
  </si>
  <si>
    <t>EH</t>
  </si>
  <si>
    <t>WESTERN SAHARA</t>
  </si>
  <si>
    <t>YE</t>
  </si>
  <si>
    <t>YEMEN</t>
  </si>
  <si>
    <t>YU</t>
  </si>
  <si>
    <t>YUGOSLAVIA</t>
  </si>
  <si>
    <t>GR</t>
  </si>
  <si>
    <t>YUNANI (lihat Greece)</t>
  </si>
  <si>
    <t>ZM</t>
  </si>
  <si>
    <t>ZAMBIA</t>
  </si>
  <si>
    <t>ZW</t>
  </si>
  <si>
    <t>ZIMBABWE</t>
  </si>
  <si>
    <t>N1</t>
  </si>
  <si>
    <t>LAINNYA</t>
  </si>
  <si>
    <t>TL</t>
  </si>
  <si>
    <t>Timor Leste</t>
  </si>
  <si>
    <t>RNCSBNAJTW</t>
  </si>
  <si>
    <t>1</t>
  </si>
  <si>
    <t>DAFTAR PERSENTASE KEPEMILIKAN PERUSAHAAN OLEH PIHAK ASING</t>
  </si>
  <si>
    <t>Derajat Pertama</t>
  </si>
  <si>
    <t>Derajat Kedua</t>
  </si>
  <si>
    <t>Derajat Ketiga (dan seterusnya)</t>
  </si>
  <si>
    <t>PT.....</t>
  </si>
  <si>
    <t>.....1), .....2), 3)</t>
  </si>
  <si>
    <t>.....1) - .....2), 3)</t>
  </si>
  <si>
    <t>+ Kolom</t>
  </si>
  <si>
    <t xml:space="preserve">Keterangan: </t>
  </si>
  <si>
    <t xml:space="preserve">1) nama pemegang saham; </t>
  </si>
  <si>
    <t xml:space="preserve">2) jenis pemegang saham yaitu WNI/BHI/WNA/BHA; dan </t>
  </si>
  <si>
    <t>3) persentase kepemilikan saham</t>
  </si>
  <si>
    <t>Perhitungan jumlah baik langsung maupun kumulatif (langsung dan tidak langsung):</t>
  </si>
  <si>
    <t>a. Kepemilikan asing...</t>
  </si>
  <si>
    <t>b. Kepemilikan lokal...</t>
  </si>
  <si>
    <t>PEMENUHAN KRITERIA BADAN HUKUM ASING YANG MENJADI PEMILIK/PEMEGANG SAHAM PERUSAHAAN</t>
  </si>
  <si>
    <t xml:space="preserve">PT Asuransi...
Pemegang Saham Langsung Derajat Pertama
Untuk Periode...
</t>
  </si>
  <si>
    <t>Kewarganegaraan/ Negara Tempat Badan Hukum Terdaftar</t>
  </si>
  <si>
    <t>Jenis Usaha</t>
  </si>
  <si>
    <t>Nama Otoritas Pengawas</t>
  </si>
  <si>
    <t>Anak Usaha Perasuransian</t>
  </si>
  <si>
    <t>Rating Badan Hukum</t>
  </si>
  <si>
    <t>Lembaga Pemeringkat</t>
  </si>
  <si>
    <t>Jumlah Nominal Saham (Rp)</t>
  </si>
  <si>
    <t>Persentase Kepemilikan (%)</t>
  </si>
  <si>
    <t xml:space="preserve">PT Asuransi...
Pemegang Saham Tidak Langsung Derajat Kedua
Untuk Periode...
</t>
  </si>
  <si>
    <t xml:space="preserve">PT Asuransi...
Pemegang Saham Tidak Langsung Derajat Ketiga (dan seterusnya)
Untuk Periode...
</t>
  </si>
  <si>
    <t xml:space="preserve">PT Asuransi...
Pemegang Saham Langsung Derajat....
Untuk Periode ...
</t>
  </si>
  <si>
    <t>+ Baris</t>
  </si>
  <si>
    <t>Keterangan:</t>
  </si>
  <si>
    <t>a. Nama Pemegang Saham</t>
  </si>
  <si>
    <t>Kolom ini diisi dengan nama lengkap pemegang saham perorangan dan/atau nama badan hukum pemegang saham sesuai dengan anggaran dasar</t>
  </si>
  <si>
    <t>b. Kewarganegaan/Negara Tempat Badan Hukum Terdaftar</t>
  </si>
  <si>
    <t>Kolom ini diisi dengan asal kewarganegaraan pemegang saham perseorangan atau negara di mana pemegang saham terdaftar bagi pemegang saham berbentuk badan hukum. Bagi Perusahaan yang berstatus perseroan tertutup, warga negara asing tidak diperkenankan menjadi pemegang saham Perusahaan melalui penyertaan langsung. Warga negara asing dapat menjadi pemegang saham/pemilik melalui transaksi di bursa efek</t>
  </si>
  <si>
    <t>c. Jenis Usaha</t>
  </si>
  <si>
    <t xml:space="preserve">      Kolom ini diisi dengan jenis usaha dari pemegang saham berbentuk badan hukum yang tercatat atau terdaftar pada otoritas negara lain (Badan Hukum Asing) sesuai dengan anggaran dasar badan hukum dimaksud.</t>
  </si>
  <si>
    <t>d. Nama Otoritas Pengawas</t>
  </si>
  <si>
    <t xml:space="preserve">     Kolom ini diisi dengan nama otoritas pengawas dari badan hukum asing yang menjadi pemegang saham Perasuransian melalui penyertaan langsung. Dalam hal, badan hukum asing yang menjadi pemegang saham Perusahaan adalah perusahaan induk (holding company) yang salah satu anak perusahaannya bergerak di bidang usaha perasuransian yang sejenis maka disampaikan nama instansi yang mengeluarkan izin usaha atas perusahaan induk (holding company) dimaksud.</t>
  </si>
  <si>
    <t>e. Anak Usaha Perasuransian</t>
  </si>
  <si>
    <t xml:space="preserve">     Dalam hal badan hukum asing yang menjadi pemegang saham Perusahaan adalah perusahaan induk (holding company), kolom diisi dengan nama anak usaha dari pemegang saham dimaksud yang memiliki usaha sejenis dengan Perusahaan</t>
  </si>
  <si>
    <t>usaha dari pemegang saham dimaksud yang memiliki usaha sejenis dengan Perusahaan.</t>
  </si>
  <si>
    <t>f. Rating Badan Hukum</t>
  </si>
  <si>
    <t>Dalam hal pemegang saham Perusahaan merupakan badan hukum Indonesia, maka tidak diperlukan pengisian nilai rating dari lembaga pemeringkat dalam kolom tersebut.</t>
  </si>
  <si>
    <t>Dalam hal pemegang saham Perusahaan melalui penyertaan langsung/derajat pertama adalah badan hukum asing, kolom ini diisi dengan nilai rating dan periode dikeluarkannya rating.</t>
  </si>
  <si>
    <t>Dalam hal pemegang saham Perusahaan melalui penyertaan langsung/derajat pertama adalah badan hukum asing adalah badan hukum asing yang merupakan perusahaan induk (holding company) yang salah satu anak perusahaannya bergerak di bidang usaha perasuransian yang sejenis maka ketentuan rating dapat dipenuhi oleh rating dari salah satu anak perusahaannya yang bergerak di bidang usaha perasuransian yang sejenis.</t>
  </si>
  <si>
    <t>g. Lembaga Pemeringkat</t>
  </si>
  <si>
    <t xml:space="preserve">     Kolom ini diisi dengan nama lembaga pemeringkat yang diakui secara international.</t>
  </si>
  <si>
    <t>h. Ekuitas</t>
  </si>
  <si>
    <t xml:space="preserve">     Kolom diisi dengan jumlah ekuitas dari pemegang saham berbentuk badan hukum Indonesia dan badan hukum asing berdasarkan laporan keuangan per 31 Desember 2017 yang telah diaudit bagi pemegang saham pada seluruh derajat atau laporan keuangan periode terakhir yang telah diaudit dalam hal pemegang saham memiliki periode pelaporan yang berbeda sebelum berlakunya Peraturan Pemerintah Nomor 14 Tahun 2018.</t>
  </si>
  <si>
    <t>i. Jumlah Nominal Saham</t>
  </si>
  <si>
    <t xml:space="preserve">     Kolom diisi dengan jumlah nominal kepemilikan saham masing-masing pemegang saham terhadap Perusahaan atau badan hukum derajat di bawahnya. Dalam hal terdapat dua jenis saham, jumlah nominal saham adalah sebesar akumulasi masing-masing jenis saham dikalikan nilai nominal tiap jenis saham.</t>
  </si>
  <si>
    <t>j. Persentase Kepemilikan</t>
  </si>
  <si>
    <t xml:space="preserve">    Kolom diisi dengan persentase kepemilikan saham masing-masing pemegang saham terhadap Perusahaan atau badan hukum satu derajat dibawahnya. Persentase kepemilikan saham merupakan persentase jumlah nominal saham sebagaimana dimaksud pada huruf i terhadap akumulasi seluruh saham beredar dikalikan nilai nominal saham.</t>
  </si>
  <si>
    <t>BUSB (Perusahaan Pembiayaan)</t>
  </si>
  <si>
    <t>BUSB (Lainnya)</t>
  </si>
  <si>
    <t>Tenaga Pemasar</t>
  </si>
  <si>
    <t>FtF</t>
  </si>
  <si>
    <t>Telemarketing</t>
  </si>
  <si>
    <t xml:space="preserve">Digital </t>
  </si>
  <si>
    <t>b. Klaim Reasuransi/Retrosesi</t>
  </si>
  <si>
    <t>Biaya Lain Terkait Saluran Pemasaran</t>
  </si>
  <si>
    <t>Catatan:</t>
  </si>
  <si>
    <t>1. FtF = Face to Face (Pertemuan langsung secara fisik)</t>
  </si>
  <si>
    <t>2. Telemarketing merupakan pemasaran dengan menggunakan media telepon.</t>
  </si>
  <si>
    <t>3. Digital merupakan semua jenis pemasaran yang menggunakan sistem elektronik, termasuk situs web dan aplikasi online.</t>
  </si>
  <si>
    <t>4. Apabila dalam proses pemasaran suatu Produk Asuransi digunakan lebih dari satu jenis media/metode maka yang digunakan sebagai dasar pengklasifikasian adalah media yang pertama kali digunakan, misalnya pemasaran melalui website yang ditindaklanjuti dengan telepon maka diklasifikasikan sebagai “digital”</t>
  </si>
  <si>
    <t>5. Apabila dalam proses pemasaran suatu Produk Asuransi digunakan lebih dari satu jenis saluran pemasaran maka yang digunakan sebagai dasar pengklasifikasian adalah saluran pemasaran yang pertama kali digunakan, misalnya pemasaran melalui referensi dari BUSB yang ditindaklanjuti dengan penjelasan oleh pegawai Perusahaan maka diklasifikasikan sebagai “BUSB”</t>
  </si>
  <si>
    <t>1. Kinerja Subdana PAYDI</t>
  </si>
  <si>
    <t>Nama Subdana</t>
  </si>
  <si>
    <t>NAB</t>
  </si>
  <si>
    <t>NAB/Unit</t>
  </si>
  <si>
    <t>Hasil Investasi Tahunan</t>
  </si>
  <si>
    <t>Hasil Investasi Benchmark</t>
  </si>
  <si>
    <t>SHARPE Ratio</t>
  </si>
  <si>
    <t>2. Rincian Investasi Subdana PAYDI</t>
  </si>
  <si>
    <t>% NAB Subdana</t>
  </si>
  <si>
    <t>3. Ketersediaan Aset untuk PAYDI yang Digaransi</t>
  </si>
  <si>
    <t>Karakteristik Garansi yang Diberikan</t>
  </si>
  <si>
    <t>Perkembangan Dana</t>
  </si>
  <si>
    <t>Jenis Garansi yang Diberikan</t>
  </si>
  <si>
    <t>Aset</t>
  </si>
  <si>
    <t>Liabilitas atas Subdana yang Digaransi</t>
  </si>
  <si>
    <t>i</t>
  </si>
  <si>
    <t>ii</t>
  </si>
  <si>
    <t>iii</t>
  </si>
  <si>
    <t>iv</t>
  </si>
  <si>
    <t>vi</t>
  </si>
  <si>
    <t>vii</t>
  </si>
  <si>
    <t>viii</t>
  </si>
  <si>
    <t xml:space="preserve">Kurs </t>
  </si>
  <si>
    <t>Nama Subdana PAYDI</t>
  </si>
  <si>
    <t>Mata uang yang digunakan Subdana PAYDI</t>
  </si>
  <si>
    <t>Kurs yang digunakan pada saat pelaporan, menggunakan kurs tengah BI (dalam rupiah)</t>
  </si>
  <si>
    <t>Nilai Aset Bersih (dalam mata uang Subdana PAYDI)</t>
  </si>
  <si>
    <t>Nilai Aset Bersih / jumlah unit, hanya diisi oleh PAYDI berbentuk unit (dalam mata uang Subdana PAYDI)</t>
  </si>
  <si>
    <t>Hasil investasi Subdana PAYDI satu tahun terakhir (dalam %)</t>
  </si>
  <si>
    <t>Hasil investasi acuan yang ditetapkan perusahaan pada waktu pembuatan Subdana PAYDI, selama satu tahun terakhir (dalam %)</t>
  </si>
  <si>
    <t>(Hasil investasi Tahunan - Risk Free Rate) / Standar Deviasi hasil investasi subdana PAYDI; Risk free rate menggunakan tingkat bunga bank umum yang dijamin LPS.</t>
  </si>
  <si>
    <t>ix</t>
  </si>
  <si>
    <t>x</t>
  </si>
  <si>
    <t>xi</t>
  </si>
  <si>
    <t>xii</t>
  </si>
  <si>
    <t>xiii</t>
  </si>
  <si>
    <t>xiv</t>
  </si>
  <si>
    <t>xv</t>
  </si>
  <si>
    <t>xvi</t>
  </si>
  <si>
    <t>xvii</t>
  </si>
  <si>
    <t>xviii</t>
  </si>
  <si>
    <t>xix</t>
  </si>
  <si>
    <t>xx</t>
  </si>
  <si>
    <t>xxi</t>
  </si>
  <si>
    <t>xxii</t>
  </si>
  <si>
    <t>xxiii</t>
  </si>
  <si>
    <t>xxiv</t>
  </si>
  <si>
    <t>xxv</t>
  </si>
  <si>
    <t>xxvi</t>
  </si>
  <si>
    <t>xxvii</t>
  </si>
  <si>
    <t>Status Aset</t>
  </si>
  <si>
    <t>Apakah Counterparty Terafiliasi dengan Perusahaan? (Ya/Tidak)</t>
  </si>
  <si>
    <t>Saldo</t>
  </si>
  <si>
    <t>Saldo Lancar (Kurang dari Satu Tahun)</t>
  </si>
  <si>
    <t>Target Tingkat Hasil Investasi</t>
  </si>
  <si>
    <t>Tingkat Hasil Investasi</t>
  </si>
  <si>
    <t>Diisi dengan nama portofolio investasi pada subdana PAYDI</t>
  </si>
  <si>
    <t>Diisi dengan status aset berdasarkan peruntukannya, yaitu "Aset Subdana PAYDI Non Garansi", "Aset Subdana PAYDI Garansi", "Aset Back Up Subdana PAYDI Garansi". Yang dimaksud dengan aset back-up adalah aset perusahaan yang disediakan untuk antisipasi penambahan Subdana PAYDI digaransi.</t>
  </si>
  <si>
    <t>Diisi dengan mata uang aset investasi.</t>
  </si>
  <si>
    <t>Diisi dengan kurs tengah Bank Indonesia dari mata uang aset investasi pada tanggal laporan.</t>
  </si>
  <si>
    <t>Diisi "Ya" atau "Tidak". Definisi hubungan afiliasi sebagaimana dimaksud dalam POJK 71/2016 dan POJK 72/2016.</t>
  </si>
  <si>
    <t>Diisi persentase masing-masing underlying aset dari NAB Subdana PAYDI</t>
  </si>
  <si>
    <t>Diisi target hasil investasi tahunan untuk masing-masing underlying asset, dalam persentase.</t>
  </si>
  <si>
    <t>Diisi hasil investasi tahunan untuk masing-masing underlying asset, dalam persentase.</t>
  </si>
  <si>
    <t>Asumsi / Target Tingkat Hasil Investasi</t>
  </si>
  <si>
    <t>Rata-rata Penambahan Subdana PAYDI Garansi Bulanan</t>
  </si>
  <si>
    <t>Estimasi Kebutuhan Aset Back-Up Subdana PAYDI Digaransi 1 Bulan Kedepan</t>
  </si>
  <si>
    <t>Diisi nama Subdana PAYDI</t>
  </si>
  <si>
    <t>Diisi jenis garansi yang diberikan, misalnya garansi tingkat hasil investasi, garansi pokok investasi.</t>
  </si>
  <si>
    <t>Diisi mata uang Subdana PAYDI</t>
  </si>
  <si>
    <t>Diisi kurs mata uang Subdana PAYDI</t>
  </si>
  <si>
    <t>Diisi asumsi tingkat hasil investasi untuk memenuhi garansi yang diberikan.</t>
  </si>
  <si>
    <t>Diisi total aset Subdana PAYDI yang digaransi.</t>
  </si>
  <si>
    <t>Diisi total liabilitas pada PAYDI yang digaransi, untuk bagian manfaat investasi (nilai tunai) setelah memperhitungkan garansi yang diberikan.</t>
  </si>
  <si>
    <t>Diisi rata-rata penambahan Subdana PAYDI Garansi secara bulanan.</t>
  </si>
  <si>
    <t>Diisi estimasi kebutuhan Aset Back-Up Subdana PAYDI Digaransi dalam 1 bulan yang akan datang.</t>
  </si>
  <si>
    <t>LTRPDC</t>
  </si>
  <si>
    <t>PERUSAHAAN ASURANSI UMUM / REASURANSI</t>
  </si>
  <si>
    <t xml:space="preserve"> (dalam jutaan rupiah)</t>
  </si>
  <si>
    <t>Pelaksanaan Seleksi dan Akuntabilitas Saluran Pemasaran (Triwulanan)</t>
  </si>
  <si>
    <r>
      <t>Periode pelaksanaan</t>
    </r>
    <r>
      <rPr>
        <vertAlign val="superscript"/>
        <sz val="11"/>
        <color indexed="8"/>
        <rFont val="Calibri"/>
        <family val="2"/>
      </rPr>
      <t>*)</t>
    </r>
    <r>
      <rPr>
        <sz val="11"/>
        <color theme="1"/>
        <rFont val="Calibri"/>
        <family val="2"/>
        <charset val="1"/>
        <scheme val="minor"/>
      </rPr>
      <t xml:space="preserve">: </t>
    </r>
  </si>
  <si>
    <r>
      <t>Kategori Saluran Pemasaran</t>
    </r>
    <r>
      <rPr>
        <vertAlign val="superscript"/>
        <sz val="11"/>
        <color indexed="8"/>
        <rFont val="Calibri"/>
        <family val="2"/>
      </rPr>
      <t>1)</t>
    </r>
  </si>
  <si>
    <r>
      <t>Jumlah Pihak yang Diseleksi</t>
    </r>
    <r>
      <rPr>
        <vertAlign val="superscript"/>
        <sz val="11"/>
        <color indexed="8"/>
        <rFont val="Calibri"/>
        <family val="2"/>
      </rPr>
      <t>2)</t>
    </r>
  </si>
  <si>
    <r>
      <t>Jumlah Pihak Baru</t>
    </r>
    <r>
      <rPr>
        <vertAlign val="superscript"/>
        <sz val="11"/>
        <color indexed="8"/>
        <rFont val="Calibri"/>
        <family val="2"/>
      </rPr>
      <t>3)</t>
    </r>
  </si>
  <si>
    <r>
      <t>Jumlah Pihak yang Mengikuti Pelatihan</t>
    </r>
    <r>
      <rPr>
        <vertAlign val="superscript"/>
        <sz val="11"/>
        <color indexed="8"/>
        <rFont val="Calibri"/>
        <family val="2"/>
      </rPr>
      <t>4)</t>
    </r>
  </si>
  <si>
    <r>
      <t>Jumlah Pihak yang Lulus Pelatihan</t>
    </r>
    <r>
      <rPr>
        <vertAlign val="superscript"/>
        <sz val="11"/>
        <color indexed="8"/>
        <rFont val="Calibri"/>
        <family val="2"/>
      </rPr>
      <t>5)</t>
    </r>
  </si>
  <si>
    <r>
      <t>Jumlah Pihak yang Mengikuti Ujian Sertifikasi Pemasar</t>
    </r>
    <r>
      <rPr>
        <vertAlign val="superscript"/>
        <sz val="11"/>
        <color indexed="8"/>
        <rFont val="Calibri"/>
        <family val="2"/>
      </rPr>
      <t>6)</t>
    </r>
  </si>
  <si>
    <r>
      <t>Jumlah Pihak yang Lulus Sertifikasi Pemasar</t>
    </r>
    <r>
      <rPr>
        <vertAlign val="superscript"/>
        <sz val="11"/>
        <color indexed="8"/>
        <rFont val="Calibri"/>
        <family val="2"/>
      </rPr>
      <t>7)</t>
    </r>
  </si>
  <si>
    <r>
      <t>Jumlah Materi Pemasaran dan Ringkasan Informasi Produk yang Dievaluasi (RIPLAY)</t>
    </r>
    <r>
      <rPr>
        <vertAlign val="superscript"/>
        <sz val="11"/>
        <color indexed="8"/>
        <rFont val="Calibri"/>
        <family val="2"/>
      </rPr>
      <t>8)</t>
    </r>
  </si>
  <si>
    <r>
      <t>Jumlah Materi Pemasaran dan Ringkasan Informasi Produk yang Diperbaiki</t>
    </r>
    <r>
      <rPr>
        <vertAlign val="superscript"/>
        <sz val="11"/>
        <color indexed="8"/>
        <rFont val="Calibri"/>
        <family val="2"/>
      </rPr>
      <t>9)</t>
    </r>
  </si>
  <si>
    <r>
      <t>Jumlah Pemasar yang Dilakukan Evaluasi</t>
    </r>
    <r>
      <rPr>
        <vertAlign val="superscript"/>
        <sz val="11"/>
        <color indexed="8"/>
        <rFont val="Calibri"/>
        <family val="2"/>
      </rPr>
      <t>10)</t>
    </r>
  </si>
  <si>
    <r>
      <t>Jumlah Pemasar yang Diberhentikan</t>
    </r>
    <r>
      <rPr>
        <vertAlign val="superscript"/>
        <sz val="11"/>
        <color indexed="8"/>
        <rFont val="Calibri"/>
        <family val="2"/>
      </rPr>
      <t>11)</t>
    </r>
  </si>
  <si>
    <t xml:space="preserve">Contoh:
BUSB </t>
  </si>
  <si>
    <t xml:space="preserve">Contoh:
12 </t>
  </si>
  <si>
    <t xml:space="preserve">Contoh:
6 </t>
  </si>
  <si>
    <t xml:space="preserve">Contoh:
4 </t>
  </si>
  <si>
    <t xml:space="preserve">Contoh:
4  </t>
  </si>
  <si>
    <t xml:space="preserve">Contoh:
3 </t>
  </si>
  <si>
    <t xml:space="preserve">Contoh:
2 </t>
  </si>
  <si>
    <t xml:space="preserve">Contoh:
 6 </t>
  </si>
  <si>
    <t xml:space="preserve">Contoh:
1 </t>
  </si>
  <si>
    <t>Petunjuk pengisian:</t>
  </si>
  <si>
    <t>*)</t>
  </si>
  <si>
    <t>Diisi waktu pelaksanaan seleksi: Triwulan 1 (1 Januari-31 Maret), Triwulan 2 (1 April-30 Juni), Triwulan 3 (1 Juli-30 September),  atau Triwulan 4 (1 Oktober-31 Desember)</t>
  </si>
  <si>
    <t>1)</t>
  </si>
  <si>
    <t>Diisi dengan saluran pemasaran yang dievaluasi: direct marketing, agen Asuransi, bank, BUSB, atau tenaga Pemasar</t>
  </si>
  <si>
    <t>2)</t>
  </si>
  <si>
    <t xml:space="preserve">Diisi jumlah orang yang diseleksi sesuai periode pelaksanaan </t>
  </si>
  <si>
    <t>3)</t>
  </si>
  <si>
    <t>Diisi jumlah orang yang baru direkrut Perusahaan dari proses seleksi sesuai periode pelaksanaan</t>
  </si>
  <si>
    <t>4)</t>
  </si>
  <si>
    <t>Diisi jumlah orang yang mengikuti pelatihan sesuai periode pelaksanaan</t>
  </si>
  <si>
    <t>5)</t>
  </si>
  <si>
    <t>Diisi jumlah orang yang mengikuti pelatihan dan lulus dalam pelatihan tersebut sesuai periode pelaksanaan</t>
  </si>
  <si>
    <t>6)</t>
  </si>
  <si>
    <t>Diisi jumlah orang yang mengikuti ujian sertifikasi keagenan dari Lembaga Sertifikasi Profesi di bidang perasuransian sesuai periode pelaksanaan</t>
  </si>
  <si>
    <t>7)</t>
  </si>
  <si>
    <t>Diisi jumlah orang yang lulu ujian sertifikasi keagenan dari Lembaga Sertifikasi Profesi di bidang perasuransian sesuai periode pelaksanaan</t>
  </si>
  <si>
    <t>8)</t>
  </si>
  <si>
    <t>Diisi jumlah materi pemasaran dan RIPLAY yang dievaluasi apakah sesuai dengan yang ditetapkan atau disetujui Perusahaan sesuai periode pelaksanaan</t>
  </si>
  <si>
    <t>9)</t>
  </si>
  <si>
    <t>Diisi jumlah materi pemasaran dan RIPLAY yang diperbaiki dan disesuaikan dengan persetujuan  Perusahaan sesuai periode pelaksanaan</t>
  </si>
  <si>
    <t>10)</t>
  </si>
  <si>
    <t>Diisi jumlah orang yang dievaluasi Perusahaan, misalnya kesesuaian pihak pemasar dalam menyampaikan informasi, kepatuhan terhadap perjanjian, dll sesuai periode pelaksanaan</t>
  </si>
  <si>
    <t>11)</t>
  </si>
  <si>
    <t>Diisi jumlah orang yang diberhentikan Perusahaan karena tidak sesuai dengan perjanjian kerja sama dan ketentuan yang berlaku sesuai periode pelaksanaan</t>
  </si>
  <si>
    <t>Nama Produk</t>
  </si>
  <si>
    <t>Kode Produk</t>
  </si>
  <si>
    <t>Status Produk</t>
  </si>
  <si>
    <t>Kanal Distribusi</t>
  </si>
  <si>
    <t>Tanggal Izin Produk</t>
  </si>
  <si>
    <t>Lini Usaha</t>
  </si>
  <si>
    <t xml:space="preserve"> Premi </t>
  </si>
  <si>
    <t xml:space="preserve"> Klaim </t>
  </si>
  <si>
    <t xml:space="preserve">Dukungan Reasuransi </t>
  </si>
  <si>
    <t>Dampak deviasi terhadap premi yang sudah ditetapkan</t>
  </si>
  <si>
    <t>Mitigasi yang dilakukan untuk mengatasi deviasi dan dampak deviasi (jika ada)</t>
  </si>
  <si>
    <t xml:space="preserve"> Keterangan </t>
  </si>
  <si>
    <t xml:space="preserve"> Jumlah Premi (Rp) </t>
  </si>
  <si>
    <t xml:space="preserve"> Jumlah Polis </t>
  </si>
  <si>
    <t xml:space="preserve">  Jumlah Klaim (Rp) </t>
  </si>
  <si>
    <t>Cadangan Klaim Dalam Proses</t>
  </si>
  <si>
    <t>Loss Ratio (%)</t>
  </si>
  <si>
    <t>Morbidita (Asuransi Kesehatan)</t>
  </si>
  <si>
    <t>Beban Komisi (Rp)</t>
  </si>
  <si>
    <t>Biaya Umum &amp; Administrasi (Rp)</t>
  </si>
  <si>
    <t>Hasil Underwriting (Rp)</t>
  </si>
  <si>
    <t>Kolom</t>
  </si>
  <si>
    <t>Petunjuk Pengisian</t>
  </si>
  <si>
    <t>Diisi dengan nama produk yang mendapatkan izin dari OJK</t>
  </si>
  <si>
    <t>Diisi dengan kode produk yang dibuat oleh perusahaan, kode produk ini tidak boleh berubah</t>
  </si>
  <si>
    <t>Diisi dengan pilihan berupa produk baru, produk masih dijual, dan produk sudah tidak dijual</t>
  </si>
  <si>
    <t>Diisi dengan pilihan saluran pemasaran produk yaitu: Direct Marketing, Agen, Broker,  Bancassurance, atau BUSB</t>
  </si>
  <si>
    <t>Diisi dengan tanggal persetujuan OJK atas produk tersebut</t>
  </si>
  <si>
    <t>Diisi dengan salah satu dari lini usaha asuransi umum sebagai berikut: Harta Benda, Kendaraan Bermotor, Pengangkutan, Rangka Kapal, Rangka Pesawat, Satelit, Energi Onshore, Energi Offshore, Rekayasa, Tanggung Gugat, Kecelakaan Diri, Kesehatan, Kredit, Suretyship, dan Aneka (mengacu pada rincian premi dan klaim per lini usaha pada laporan keuangan bulanan)</t>
  </si>
  <si>
    <t>Estimasi Profit/Loss</t>
  </si>
  <si>
    <t xml:space="preserve">Diisi dengan pilihan hasil estimasi berupa “Profit” atau “Loss” berdasarkan metode perhitungan estimasi sebagaimana diatur dalam Pasal 56 POJK Nomor 23/POJK.05/2015 tentang Produk Asuransi dan Pemasaran </t>
  </si>
  <si>
    <t>Metode Perhitungan Estimasi</t>
  </si>
  <si>
    <t xml:space="preserve">Diisi dengan pilihan metode perhitungan estimasi yaitu Profit Testing, Embedded Value, Value of New Business, dan Lainnya sebagaimana diatur dalam Pasal 56 POJK Nomor 23/POJK.05/2015 tentang Produk Asuransi dan Pemasaran </t>
  </si>
  <si>
    <t>Premi - Jumlah Premi (Rp)</t>
  </si>
  <si>
    <t>Diisi dengan pendapatan premi yang berasal dari premi bruto (sebelum dikurangi komisi) untuk produk tersebut dari awal tahun sampai dengan tanggal laporan sebagaimana dilaporkan dalam rincian premi dan klaim per lini usaha pada laporan keuangan bulanan</t>
  </si>
  <si>
    <t>Premi - Jumlah Polis</t>
  </si>
  <si>
    <t>Diisi dengan jumlah polis yang melakukan pembayaran premi (untuk premi kumpulan, tetap dihitung berdasarkan polis)</t>
  </si>
  <si>
    <t>Klaim -  Jumlah Klaim (Rp)</t>
  </si>
  <si>
    <t>Diisi dengan jumlah klaim bruto dari awal tahun sampai dengan tanggal laporan  sebagaimana dilaporkan dalam rincian premi dan klaim per lini usaha pada laporan keuangan bulanan</t>
  </si>
  <si>
    <t>Klaim - Jumlah Polis</t>
  </si>
  <si>
    <t>Diisi sesuai dengan jumlah polis yang melakukan klaim</t>
  </si>
  <si>
    <t>Cadangan Teknis – Cadangan Premi</t>
  </si>
  <si>
    <t>Diisi dengan jumlah cadangan premi (gross) atas produk tersebut per tanggal laporan sebagaimana dilaporkan dalam laporan posisi keuangan pada laporan keuangan tahunan</t>
  </si>
  <si>
    <t>Cadangan Teknis – CAPYBMP</t>
  </si>
  <si>
    <t>Diisi dengan jumlah CAPYBMP (gross) atas produk tersebut per tanggal laporan sebagaimana dilaporkan dalam laporan posisi keuangan pada laporan keuangan tahunan</t>
  </si>
  <si>
    <t>Cadangan Teknis – Cadangan Klaim Dalam Proses</t>
  </si>
  <si>
    <t xml:space="preserve">Diisi dengan jumlah Cadangan Klaim Dalam Proses (gross) atas produk tersebut per tanggal laporan sebagaimana dilaporkan dalam Rincian Cadangan Klaim </t>
  </si>
  <si>
    <t>Asumsi - Loss Ratio (%)</t>
  </si>
  <si>
    <t>Diisi berdasarkan tingkat loss ratio yang digunakan ketika melaporkan produk baru</t>
  </si>
  <si>
    <t>Asumsi - Morbidita</t>
  </si>
  <si>
    <t>Diisi berdasarkan asumsi tabel morbidita yang digunakan ketika melaporkan produk baru</t>
  </si>
  <si>
    <t>Asumsi - Beban Komisi (Rp)</t>
  </si>
  <si>
    <t>Diisi dengan asumsi jumlah komisi dibayar atas produk tersebut  ketika melaporkan produk baru</t>
  </si>
  <si>
    <t>Asumsi - Biaya Umum &amp; Administrasi (Rp)</t>
  </si>
  <si>
    <t>Diisi berdasarkan asumsi jumlah biaya umum &amp; administrasi atas produk tersebut ketika melaporkan produk baru</t>
  </si>
  <si>
    <t>Asumsi - Hasil Underwriting (Rp)</t>
  </si>
  <si>
    <t>Diisi berdasarkan asumsi hasil underwriting atas produk tersebut ketika melaporkan produk baru</t>
  </si>
  <si>
    <t>Realisasi - Loss Ratio (%)</t>
  </si>
  <si>
    <t>Diisi berdasarkan tingkat loss ratio atas produk tersebut</t>
  </si>
  <si>
    <t>Realisasi - Morbidita</t>
  </si>
  <si>
    <t>Diisi berdasarkan realisasi tabel morbidita atas produk tersebut</t>
  </si>
  <si>
    <t>Realisasi - Beban Komisi (Rp)</t>
  </si>
  <si>
    <t>Diisi dengan realisasi jumlah komisi dibayar atas produk tersebut</t>
  </si>
  <si>
    <t>Realisasi - Biaya Umum &amp; Administrasi (Rp)</t>
  </si>
  <si>
    <t>Diisi berdasarkan realisasi jumlah biaya umum &amp; administrasi atas produk tersebut</t>
  </si>
  <si>
    <t>Realisasi - Hasil Underwriting (Rp)</t>
  </si>
  <si>
    <t>Diisi berdasarkan realisasi hasil underwriting atas produk tersebut</t>
  </si>
  <si>
    <t>Dukungan Reasuransi</t>
  </si>
  <si>
    <t>Diisi berdasarkan dukungan reasuransi atas produk tersebut</t>
  </si>
  <si>
    <t>Diisi dengan deskripsi singkat mengenai dampak dari deviasi (selisih asumsi dan realisasi) terhadap premi yang sudah ditetapkan</t>
  </si>
  <si>
    <t>Diisi dengan deskripsi singkat mengenai mitigasi yang dilakukan oleh perusahaan untuk mengatasi deviasi dan dampak deviasi</t>
  </si>
  <si>
    <t>Diisi dengan keterangan metode perhitungan estimasi yang digunakan apabila memilih isian “Lainnya” pada kolom 6</t>
  </si>
  <si>
    <t>LAPORAN EVALUASI KINERJA PRODUK (TAHUNAN)</t>
  </si>
  <si>
    <t>dalam jutaan rupiah</t>
  </si>
  <si>
    <t>Laporan Risiko Asuransi Bencana Alam</t>
  </si>
  <si>
    <t>YYYY</t>
  </si>
  <si>
    <t>(Nama Perusahaan)</t>
  </si>
  <si>
    <t>Provinsi *)</t>
  </si>
  <si>
    <t>Kode Okupasi **)</t>
  </si>
  <si>
    <t>Jumlah Risiko</t>
  </si>
  <si>
    <t>Jenis Pertanggungan</t>
  </si>
  <si>
    <t>Nilai Pertanggungan</t>
  </si>
  <si>
    <t xml:space="preserve">Total </t>
  </si>
  <si>
    <t>*) Mengikuti Provinsi dalam Zona Asuransi Gempa Bumi di SEOJK tentang Penetapan Tarif Premi atau Kontribusi Pada Lini Usaha Asuransi Harta Benda dan Asuransi Kendaraan Bermotor</t>
  </si>
  <si>
    <t>**) Mengikuti Kode Okupasi di SEOJK tentang Penetapan Tarif Premi atau Kontribusi Pada Lini Usaha Asuransi Harta Benda dan Asuransi Kendaraan Bermotor</t>
  </si>
  <si>
    <t>Tradisional/PAYDI</t>
  </si>
  <si>
    <t>Jumlah Premi neto</t>
  </si>
  <si>
    <t>Jumlah Premi reasuransi</t>
  </si>
  <si>
    <t>Jumlah Cadangan atas PAYDI</t>
  </si>
  <si>
    <t>Baris include dalam File Teks</t>
  </si>
  <si>
    <t>Single atau Multi Rows</t>
  </si>
  <si>
    <t>+/-</t>
  </si>
  <si>
    <t>Flag Detail</t>
  </si>
  <si>
    <t>Kode Komponen / Baris</t>
  </si>
  <si>
    <t>Kelompok</t>
  </si>
  <si>
    <t>Tingkatan Derajat</t>
  </si>
  <si>
    <t>Jenis Pemegang Saham</t>
  </si>
  <si>
    <t>Persentase</t>
  </si>
  <si>
    <t>Ya</t>
  </si>
  <si>
    <t>Multi</t>
  </si>
  <si>
    <t>+</t>
  </si>
  <si>
    <t>D01</t>
  </si>
  <si>
    <t>&lt;rincian baris ke-1&gt;</t>
  </si>
  <si>
    <t>&lt;rincian baris ke-2&gt;</t>
  </si>
  <si>
    <t>&lt;rincian baris ke-3 dan seterusnya&gt;</t>
  </si>
  <si>
    <t>Derajat Ketiga</t>
  </si>
  <si>
    <t>Indeks 0</t>
  </si>
  <si>
    <t>Indeks 1</t>
  </si>
  <si>
    <t>Indeks 2</t>
  </si>
  <si>
    <t>Indeks 3</t>
  </si>
  <si>
    <t>Indeks 4</t>
  </si>
  <si>
    <t>Indeks 5</t>
  </si>
  <si>
    <t>Indeks 6</t>
  </si>
  <si>
    <t>Kolom 6</t>
  </si>
  <si>
    <t>Kolom 7</t>
  </si>
  <si>
    <t>No Kolom</t>
  </si>
  <si>
    <t>Indeks</t>
  </si>
  <si>
    <t>Nama Kolom</t>
  </si>
  <si>
    <t>Tipe Data</t>
  </si>
  <si>
    <t>Panjang Data</t>
  </si>
  <si>
    <t>M/C/O</t>
  </si>
  <si>
    <t>Referensi</t>
  </si>
  <si>
    <t>Validasi Kolom</t>
  </si>
  <si>
    <t>Char</t>
  </si>
  <si>
    <t>3 digit</t>
  </si>
  <si>
    <t>M</t>
  </si>
  <si>
    <t>Wajib diisi D01</t>
  </si>
  <si>
    <t>10 digit</t>
  </si>
  <si>
    <t>Angka</t>
  </si>
  <si>
    <t>16 digit</t>
  </si>
  <si>
    <t>O</t>
  </si>
  <si>
    <t>tidak wajib diisi</t>
  </si>
  <si>
    <t>Karakter</t>
  </si>
  <si>
    <t>100 digit</t>
  </si>
  <si>
    <t>C</t>
  </si>
  <si>
    <t>1. Wajib diisi, jika kolom 1 diisi
2. Diisi sesuai Sandi Referensi MATA UANG</t>
  </si>
  <si>
    <t>Ya, berupa: WNA/BHI/WNA/BHA</t>
  </si>
  <si>
    <t>1. Wajib diisi, jika kolom 1 diisi
2. Wajib diisi, hanya boleh berupa persentase, tidak boleh nol</t>
  </si>
  <si>
    <t>Indeks 7</t>
  </si>
  <si>
    <t>Indeks 8</t>
  </si>
  <si>
    <t>Indeks 9</t>
  </si>
  <si>
    <t>Indeks 10</t>
  </si>
  <si>
    <t>Indeks 11</t>
  </si>
  <si>
    <t>Indeks 12</t>
  </si>
  <si>
    <t>Indeks 13</t>
  </si>
  <si>
    <t>Kolom 8</t>
  </si>
  <si>
    <t>Kolom 9</t>
  </si>
  <si>
    <t>Kolom 10</t>
  </si>
  <si>
    <t>Kolom 11</t>
  </si>
  <si>
    <t>Kolom 12</t>
  </si>
  <si>
    <t>Kolom 13</t>
  </si>
  <si>
    <t>Kolom 14</t>
  </si>
  <si>
    <t>Ya, berupa: Kode Negara</t>
  </si>
  <si>
    <t>Kategori Saluran Pemasaran1)</t>
  </si>
  <si>
    <t>Jumlah Pihak yang Diseleksi2)</t>
  </si>
  <si>
    <t>1. Wajib diisi, jika kolom 1 diisi</t>
  </si>
  <si>
    <t>Jumlah Pihak Baru3)</t>
  </si>
  <si>
    <t>Jumlah Pihak yang Mengikuti Pelatihan4)</t>
  </si>
  <si>
    <t>Jumlah Pihak yang Lulus Pelatihan5)</t>
  </si>
  <si>
    <t>Jumlah Pihak yang Mengikuti Ujian Sertifikasi Pemasar6)</t>
  </si>
  <si>
    <t>Jumlah Pihak yang Lulus Sertifikasi Pemasar7)</t>
  </si>
  <si>
    <t>Jumlah Materi Pemasaran dan Ringkasan Informasi Produk yang Dievaluasi (RIPLAY)8)</t>
  </si>
  <si>
    <t>Jumlah Materi Pemasaran dan Ringkasan Informasi Produk yang Diperbaiki9)</t>
  </si>
  <si>
    <t>Jumlah Pemasar yang Dilakukan Evaluasi10)</t>
  </si>
  <si>
    <t>Jumlah Pemasar yang Diberhentikan11)</t>
  </si>
  <si>
    <t>Nama Direksi/ Komisaris</t>
  </si>
  <si>
    <r>
      <t xml:space="preserve">13. </t>
    </r>
    <r>
      <rPr>
        <i/>
        <sz val="14"/>
        <rFont val="Calibri"/>
        <family val="2"/>
        <charset val="1"/>
        <scheme val="minor"/>
      </rPr>
      <t xml:space="preserve">Single Investor Identification </t>
    </r>
    <r>
      <rPr>
        <sz val="14"/>
        <rFont val="Calibri"/>
        <family val="2"/>
        <charset val="1"/>
        <scheme val="minor"/>
      </rPr>
      <t>(SID)</t>
    </r>
  </si>
  <si>
    <t>Flag  Direksi/ Komisaris</t>
  </si>
  <si>
    <t>Divisi/ Bagian</t>
  </si>
  <si>
    <t>`</t>
  </si>
  <si>
    <t xml:space="preserve">Jumlah Aset Yang Diperkenankan Dalam  Rupiah </t>
  </si>
  <si>
    <r>
      <t>Jumlah Liabilitas Dalam</t>
    </r>
    <r>
      <rPr>
        <strike/>
        <sz val="14"/>
        <rFont val="Calibri"/>
        <family val="2"/>
        <scheme val="minor"/>
      </rPr>
      <t xml:space="preserve"> </t>
    </r>
    <r>
      <rPr>
        <sz val="14"/>
        <rFont val="Calibri"/>
        <family val="2"/>
        <scheme val="minor"/>
      </rPr>
      <t xml:space="preserve"> Rupiah </t>
    </r>
  </si>
  <si>
    <t>Kota/ Kabupaten
(DATI II)</t>
  </si>
  <si>
    <r>
      <t xml:space="preserve"> Estimasi Profit/ Loss</t>
    </r>
    <r>
      <rPr>
        <b/>
        <sz val="24"/>
        <color rgb="FFFF0000"/>
        <rFont val="Calibri"/>
        <family val="2"/>
      </rPr>
      <t>*</t>
    </r>
    <r>
      <rPr>
        <b/>
        <sz val="24"/>
        <color rgb="FF000000"/>
        <rFont val="Calibri"/>
        <family val="2"/>
      </rPr>
      <t xml:space="preserve"> </t>
    </r>
  </si>
  <si>
    <r>
      <t xml:space="preserve"> Metode Perhitungan Estimasi</t>
    </r>
    <r>
      <rPr>
        <b/>
        <sz val="24"/>
        <color rgb="FFFF0000"/>
        <rFont val="Calibri"/>
        <family val="2"/>
      </rPr>
      <t>*</t>
    </r>
    <r>
      <rPr>
        <b/>
        <sz val="24"/>
        <color rgb="FF000000"/>
        <rFont val="Calibri"/>
        <family val="2"/>
      </rPr>
      <t xml:space="preserve"> </t>
    </r>
  </si>
  <si>
    <r>
      <t>Cadangan Teknis</t>
    </r>
    <r>
      <rPr>
        <b/>
        <sz val="24"/>
        <color rgb="FFFF0000"/>
        <rFont val="Calibri"/>
        <family val="2"/>
      </rPr>
      <t>*</t>
    </r>
  </si>
  <si>
    <t>Dalam/ Luar Negeri</t>
  </si>
  <si>
    <t>Jumlah Tertanggung</t>
  </si>
  <si>
    <t>RINCIAN PREMI DAN BEBAN KLAIM BERDASARKAN SUMBER BISNIS</t>
  </si>
  <si>
    <t>Jumlah Premi Neto</t>
  </si>
  <si>
    <r>
      <t>Klaim Dibayar (Rp)</t>
    </r>
    <r>
      <rPr>
        <b/>
        <strike/>
        <sz val="14"/>
        <color theme="1"/>
        <rFont val="Calibri"/>
        <family val="2"/>
        <scheme val="minor"/>
      </rPr>
      <t xml:space="preserve"> </t>
    </r>
  </si>
  <si>
    <t>Diisi jumlah tertanggung  yang memiliki Subdana PAYDI</t>
  </si>
  <si>
    <t>Jumlah Pemegang Polis</t>
  </si>
  <si>
    <t>Diisi jumlah pemegang polis  yang memiliki Subdana PAYDI</t>
  </si>
  <si>
    <t>Asumsi*</t>
  </si>
  <si>
    <t>Realisasi*</t>
  </si>
  <si>
    <t>No.</t>
  </si>
  <si>
    <t>K e p a d a</t>
  </si>
  <si>
    <t>Yth.Direktorat Pengawasan Asuransi</t>
  </si>
  <si>
    <t>Otoritas Jasa Keuangan</t>
  </si>
  <si>
    <t>Wisma Mulia 2</t>
  </si>
  <si>
    <t>Jl. Jenderal Gatot Subroto No. 42, RT 03/02, Kuningan Barat, Mampang Prapatan</t>
  </si>
  <si>
    <t>Jakarta - 12710</t>
  </si>
  <si>
    <t>PERUSAHAAN ASURANSI UMUM/REASURANSI</t>
  </si>
  <si>
    <t>SURAT EDARAN OTORITAS JASA KEUANGAN</t>
  </si>
  <si>
    <t xml:space="preserve">NOMOR </t>
  </si>
  <si>
    <t>TENTANG</t>
  </si>
  <si>
    <t>BENTUK DAN SUSUNAN LAPORAN BERKALA</t>
  </si>
  <si>
    <t>PERUSAHAAN ASURANSI DAN PERUSAHAAN REASURANSI</t>
  </si>
  <si>
    <t>LAMPIRAN II</t>
  </si>
  <si>
    <t>FORMAT II A</t>
  </si>
  <si>
    <t>LAPORAN POSISI KEUANGAN</t>
  </si>
  <si>
    <t>LAPORAN LABA RUGI</t>
  </si>
  <si>
    <t>LAPORAN ARUS KAS</t>
  </si>
  <si>
    <t>LAPORAN PERUBAHAN EKUITAS</t>
  </si>
  <si>
    <t>RINCIAN PENDAPATAN KOMPREHENSIF LAINNYA</t>
  </si>
  <si>
    <t>RINCIAN REKONSILIASI KONTRAK ASURANSI (PAA)</t>
  </si>
  <si>
    <t>RINCIAN REKONSILIASI KONTRAK ASURANSI (GMM &amp; FVA)</t>
  </si>
  <si>
    <t>RINCIAN UMUR AMORTISASI CSM KONTRAK ASURANSI</t>
  </si>
  <si>
    <t>RINCIAN LIABILITAS KONTRAK ASURANSI (ARUS KAS DISKONTO)</t>
  </si>
  <si>
    <t>PT ASURANSI XXXXX</t>
  </si>
  <si>
    <t>Periode XXXXX</t>
  </si>
  <si>
    <t>AKUN</t>
  </si>
  <si>
    <t>LIABILITAS</t>
  </si>
  <si>
    <t>Kas dan Setara Kas</t>
  </si>
  <si>
    <t>xxx</t>
  </si>
  <si>
    <t>Aset Investasi Kontrak PAYDI</t>
  </si>
  <si>
    <t>Aset Kontrak Asuransi</t>
  </si>
  <si>
    <t>Aset Kontrak Reasuransi</t>
  </si>
  <si>
    <t>Aset Pajak Tangguhan</t>
  </si>
  <si>
    <t>Aset Lainnya</t>
  </si>
  <si>
    <t>Total Aset</t>
  </si>
  <si>
    <t>Liabilitas Kontrak Asuransi</t>
  </si>
  <si>
    <t>Liabilitas Kontrak Reasuransi</t>
  </si>
  <si>
    <t>Laibilitas Kontrak PAYDI</t>
  </si>
  <si>
    <t>Liabilitas Pajak Tangguhan</t>
  </si>
  <si>
    <t>Liabilitas Lainnya</t>
  </si>
  <si>
    <t>Akumulasi Laba Ditahan</t>
  </si>
  <si>
    <t>Total Liabilitas &amp; Ekuitas</t>
  </si>
  <si>
    <t>Nilai</t>
  </si>
  <si>
    <t>(a)</t>
  </si>
  <si>
    <t>Pendapatan Jasa Asuransi</t>
  </si>
  <si>
    <t>(b)</t>
  </si>
  <si>
    <t>Beban Jasa Asuransi</t>
  </si>
  <si>
    <t>(c)</t>
  </si>
  <si>
    <t>Pendapatan (Beban) dari Kontrak Reasuransi Milikan</t>
  </si>
  <si>
    <t>(d)</t>
  </si>
  <si>
    <t>Hasil Jasa Asuransi Bersih (a)-(b)+/-(c)</t>
  </si>
  <si>
    <t>(e)</t>
  </si>
  <si>
    <t>Pendapatan Investasi (termasuk PAYDI)</t>
  </si>
  <si>
    <t>(f)</t>
  </si>
  <si>
    <t>Beban Investasi (termasuk PAYDI)</t>
  </si>
  <si>
    <t>(g)</t>
  </si>
  <si>
    <t>Keuntungan (Kerugian) Investasi Yang Direalisasikan dan Belum Direalisasikan</t>
  </si>
  <si>
    <t>(h)</t>
  </si>
  <si>
    <t>Pendapatan (Beban) Keuangan dari Kontrak Asuransi</t>
  </si>
  <si>
    <t>(i)</t>
  </si>
  <si>
    <t>Pendapatan (Beban) Keuangan dari Kontrak Reasuransi</t>
  </si>
  <si>
    <t>(j)</t>
  </si>
  <si>
    <t>Hasil Investasi Bersih (d)+(e)-(f)+/-(g)+/-(h)+/-(i)</t>
  </si>
  <si>
    <t>(k)</t>
  </si>
  <si>
    <t>Beban Akuisisi &amp; Komisi - Non Attributable</t>
  </si>
  <si>
    <t>(l)</t>
  </si>
  <si>
    <t>Beban Umum &amp; Administrasi</t>
  </si>
  <si>
    <t>(m)</t>
  </si>
  <si>
    <t>Pendapatan (Beban) Lainnya</t>
  </si>
  <si>
    <t>(n)</t>
  </si>
  <si>
    <t>Laba Sebelum Pajak (j)-(k)-(l)+/-(m)</t>
  </si>
  <si>
    <t>(o)</t>
  </si>
  <si>
    <t>Beban Pajak</t>
  </si>
  <si>
    <t>(p)</t>
  </si>
  <si>
    <t>Laba Setelah Pajak (n) - (m)</t>
  </si>
  <si>
    <t>(q)</t>
  </si>
  <si>
    <t>Pendapatan (Beban) Komprehensif Lainnya - Bersih</t>
  </si>
  <si>
    <t xml:space="preserve">(r) </t>
  </si>
  <si>
    <t>Laba Komprehensif (p)-(q)</t>
  </si>
  <si>
    <t>Arus Kas dari Aktivitas Operasi</t>
  </si>
  <si>
    <t>Laba Bersih (Rugi)</t>
  </si>
  <si>
    <t>Penambahan (Pengurangan) dari Kontrak Asuransi</t>
  </si>
  <si>
    <t>Penambahan (Pengurangan) dari Kontrak Reasuransi</t>
  </si>
  <si>
    <t>Amortisasi Marjin Jasa Kontraktual</t>
  </si>
  <si>
    <t>Depresiasi, Amortisasi &amp; Penurunan Nilai dari Aset Tetap dan Aset Lainnya</t>
  </si>
  <si>
    <t>Keuntungan (Kerugian) Yang Direalisasi, Penurunan Nilai &amp; Valuasi dari Investasi &amp; Aset Lainnya</t>
  </si>
  <si>
    <t>Aset (Kewajiban) Pajak Tangguhan</t>
  </si>
  <si>
    <t>Pendapatan (Beban) Non Kas Lainnya</t>
  </si>
  <si>
    <t>I</t>
  </si>
  <si>
    <t>Arus Kas Bersih dari Aktivitas Operasi</t>
  </si>
  <si>
    <t>Arus Kas dari Aktivitas Investasi</t>
  </si>
  <si>
    <t>Penjualan (Pembelian) Aset Tetap - Bersih</t>
  </si>
  <si>
    <t>Pelepasan (Perolehan) Investasi Anak Perusahaan - Bersih</t>
  </si>
  <si>
    <t>Pelepasan (Perolehan) Aset Lainnya dan Aset Tak Berwujud - Bersih</t>
  </si>
  <si>
    <t>Pelepasan (Perolehan) dari Aktivitas Investasi Lainnya</t>
  </si>
  <si>
    <t>II</t>
  </si>
  <si>
    <t>Arus Kas Bersih dari Aktivitas Investasi</t>
  </si>
  <si>
    <t>Arus Kas dari Aktivitas Pendanaan</t>
  </si>
  <si>
    <t>Penambahan modal disetor</t>
  </si>
  <si>
    <t>Penerimaan pinjaman subordinasi</t>
  </si>
  <si>
    <t>Pelunasan pinjaman subordinasi</t>
  </si>
  <si>
    <t>(xxx)</t>
  </si>
  <si>
    <t>Arus kas masuk lainnya</t>
  </si>
  <si>
    <t>Arus kas keluar lainnya</t>
  </si>
  <si>
    <t>III</t>
  </si>
  <si>
    <t>Arus Kas Bersih dari Aktivitas Pendanaan</t>
  </si>
  <si>
    <t>IV</t>
  </si>
  <si>
    <t>Penambahan (Pengurangan) Arus Kas - Bersih (I+II+III)</t>
  </si>
  <si>
    <t>V</t>
  </si>
  <si>
    <t>Saldo Awal Kas</t>
  </si>
  <si>
    <t>Saldo Akhir Kas (IV+V)</t>
  </si>
  <si>
    <t>Perubahan Ekuitas</t>
  </si>
  <si>
    <t>A</t>
  </si>
  <si>
    <t>Saldo Awal Ekuitas</t>
  </si>
  <si>
    <t>B</t>
  </si>
  <si>
    <t>Laba Bersih</t>
  </si>
  <si>
    <t>Total Pendapatan Komprehensif Lainnya (OCI)</t>
  </si>
  <si>
    <t>Penambahan :</t>
  </si>
  <si>
    <t>-</t>
  </si>
  <si>
    <t>Penambahan Modal Disetor</t>
  </si>
  <si>
    <t>Pelepasan Investasi Ekuitas Metode FVOCI</t>
  </si>
  <si>
    <t>Penambahan Lainnya</t>
  </si>
  <si>
    <t>D</t>
  </si>
  <si>
    <t>Total Penambahan</t>
  </si>
  <si>
    <t>Pengurangan</t>
  </si>
  <si>
    <t>Pengurangan Lainnya</t>
  </si>
  <si>
    <t>E</t>
  </si>
  <si>
    <t>Total Pengurangan</t>
  </si>
  <si>
    <t>F</t>
  </si>
  <si>
    <t>Total Penambahan dan Pengurangan (B+C+D+E)</t>
  </si>
  <si>
    <t>G</t>
  </si>
  <si>
    <t>Saldo Akhir Ekuitas (A+F)</t>
  </si>
  <si>
    <t>Perubahan Pendapatan Komprehensif Lainnya</t>
  </si>
  <si>
    <t>Investasi Ekuitas pada FVOCI - perubahan bersih</t>
  </si>
  <si>
    <t>Investasi Surat Utang pada FVOCI - perubahan bersih</t>
  </si>
  <si>
    <t>Pendapatan (beban) dari kontrak asuransi - bersih</t>
  </si>
  <si>
    <t>Pendapatan (beban) dari kontrak reasuransi milikan - bersih</t>
  </si>
  <si>
    <t>Penambahan (Pengurangan) Lainnya</t>
  </si>
  <si>
    <t>Pendapatan Komprehensif Lainnya</t>
  </si>
  <si>
    <t>CSM Awal Periode (Bersih)</t>
  </si>
  <si>
    <t>Kontrak Baru Periode Berjalan</t>
  </si>
  <si>
    <t>Accretion Interest (unwind)</t>
  </si>
  <si>
    <t>Efek Perubahan Varians &amp; Asumsi Ekonomi</t>
  </si>
  <si>
    <t>Amortisasi CSM (Release)</t>
  </si>
  <si>
    <t>Efek Fluktuasi Mata Uang Asing</t>
  </si>
  <si>
    <t>CSM Akhir Periode (Bersih)</t>
  </si>
  <si>
    <t>Liabilitas Sisa Masa Pertanggungan</t>
  </si>
  <si>
    <t>Liabilitas Klaim</t>
  </si>
  <si>
    <t>Aset untuk Arus Kas Akuisisi</t>
  </si>
  <si>
    <t>Diluar Loss Component</t>
  </si>
  <si>
    <t>Termasuk Loss Component</t>
  </si>
  <si>
    <t>Estimasi Arus Kas Mendatang</t>
  </si>
  <si>
    <t>Penyesuaian Risiko (RA)</t>
  </si>
  <si>
    <t>Liabilitas Kontrak Asuransi (Saldo Awal)</t>
  </si>
  <si>
    <t>Aset Kontrak Asuransi (Saldo Awal)</t>
  </si>
  <si>
    <t>Saldo Bersih Kontrak Asuransi (a)-(b)</t>
  </si>
  <si>
    <t>- Beban Klaim &amp; Biaya Attributable</t>
  </si>
  <si>
    <t>- Amortisasi Arus Kas Akuisisi (Beban)</t>
  </si>
  <si>
    <t>- Kerugian dari Kontrak Merugi (Onerous)</t>
  </si>
  <si>
    <t>- Beban Jasa Asuransi Lainnya</t>
  </si>
  <si>
    <t>Hasil Jasa Asuransi Kotor (e)-(d)</t>
  </si>
  <si>
    <t>Arus Kas Selama Periode</t>
  </si>
  <si>
    <t>Penerimaan Premi</t>
  </si>
  <si>
    <t>Arus Kas Akuisisi Asuransi</t>
  </si>
  <si>
    <t>Beban Klaim &amp; Beban Jasa Asuransi Dibayarkan</t>
  </si>
  <si>
    <t>Arus Kas Bersih (g)-(h)-(j)</t>
  </si>
  <si>
    <t>Pendapatan (Beban) Keuangan Kontrak Asuransi (P&amp;L)</t>
  </si>
  <si>
    <t>Pendapatan (Beban) Keuangan Kontrak Asuransi (OCI)</t>
  </si>
  <si>
    <t>Alokasi Aset untuk Arus Kas Akuisisi</t>
  </si>
  <si>
    <t>Komponen Investasi</t>
  </si>
  <si>
    <t>Perubahan Lainnya</t>
  </si>
  <si>
    <t>Total Perubahan (k)+(l)+(m)+(n)+(o)</t>
  </si>
  <si>
    <t>Liabilitas Kontrak Asuransi (Saldo Akhir)</t>
  </si>
  <si>
    <t>Aset Kontrak Asuransi (Saldo Akhir)</t>
  </si>
  <si>
    <t>- Ekspektasi Klaim &amp; Beban Attributable (Estimasi)</t>
  </si>
  <si>
    <t>- Perubahan pada Penyesuaian Risiko (RA)</t>
  </si>
  <si>
    <t>- Perubahan pada CSM (Amortisasi)</t>
  </si>
  <si>
    <t>- Pendapatan Jasa Asuransi Lainnya</t>
  </si>
  <si>
    <t>Nilai Total Pada Laporan Posisi Keuangan</t>
  </si>
  <si>
    <t>1 Tahun atau Kurang</t>
  </si>
  <si>
    <t>&gt; 1 Tahun - 2 Tahun</t>
  </si>
  <si>
    <t>&gt; 2 Tahun - 3 Tahun</t>
  </si>
  <si>
    <t>&gt; 3 Tahun - 4 Tahun</t>
  </si>
  <si>
    <t>&gt; 4 Tahun - 5 Tahun</t>
  </si>
  <si>
    <t>&gt; 5 Tahun - 10 Tahun</t>
  </si>
  <si>
    <t>&gt; 10 Tahun</t>
  </si>
  <si>
    <t>Nomenklatur Jabatan</t>
  </si>
  <si>
    <t>Susunan Pejabat Eksekutif Lama</t>
  </si>
  <si>
    <t>Susunan Pejabat Eksekutif Baru</t>
  </si>
  <si>
    <t>Alasan Perubahan</t>
  </si>
  <si>
    <t>Nomor &amp;</t>
  </si>
  <si>
    <t>Masa Jabatan</t>
  </si>
  <si>
    <t>Kewarganegaraan</t>
  </si>
  <si>
    <t>Tanggal SK Pengangkatan</t>
  </si>
  <si>
    <t xml:space="preserve">Pelaporan Pengangkatan dan Pemberhentian Pejabat Eksekutif </t>
  </si>
  <si>
    <t>Pelaksanaan Seleksi dan Akuntabilitas Saluran Pemasaran)</t>
  </si>
  <si>
    <t>FORMAT LAPORAN DAFTAR RINCIAN PIHAK TERKAIT DAN KELOMPOK PENERIMA INVESTASI YANG BUKAN PIHAK TERKAIT</t>
  </si>
  <si>
    <t>YANG MENERIMA INVESTASI ATAS ASET SUBDANA DAN SELAIN SUBDANA</t>
  </si>
  <si>
    <t>Jenis Dana</t>
  </si>
  <si>
    <t>Nama Pihak</t>
  </si>
  <si>
    <t>Kode Nama Pihak</t>
  </si>
  <si>
    <t>Pihak Terkait/Kelompok Penerima Investasi bukan Pihak Terkait</t>
  </si>
  <si>
    <t>Nama Kelompok Penerima Investasi</t>
  </si>
  <si>
    <t>Hubungan Kepengendalian</t>
  </si>
  <si>
    <t>Persentase Kepemilikan</t>
  </si>
  <si>
    <r>
      <t>1.</t>
    </r>
    <r>
      <rPr>
        <sz val="7"/>
        <color theme="1"/>
        <rFont val="Times New Roman"/>
        <family val="1"/>
      </rPr>
      <t xml:space="preserve">   </t>
    </r>
    <r>
      <rPr>
        <sz val="12"/>
        <color theme="1"/>
        <rFont val="Bookman Old Style"/>
        <family val="1"/>
      </rPr>
      <t>Diisi jenis dana, yakni “Subdana” atau “Selain Subdana”</t>
    </r>
  </si>
  <si>
    <r>
      <t>2.</t>
    </r>
    <r>
      <rPr>
        <sz val="7"/>
        <color theme="1"/>
        <rFont val="Times New Roman"/>
        <family val="1"/>
      </rPr>
      <t xml:space="preserve">   </t>
    </r>
    <r>
      <rPr>
        <sz val="12"/>
        <color theme="1"/>
        <rFont val="Bookman Old Style"/>
        <family val="1"/>
      </rPr>
      <t xml:space="preserve">Diisi nama pihak yang terdapat penempatan investasi dari Subdana atau selain Subdana. </t>
    </r>
  </si>
  <si>
    <r>
      <t>3.</t>
    </r>
    <r>
      <rPr>
        <sz val="7"/>
        <color theme="1"/>
        <rFont val="Times New Roman"/>
        <family val="1"/>
      </rPr>
      <t xml:space="preserve">   </t>
    </r>
    <r>
      <rPr>
        <sz val="12"/>
        <color theme="1"/>
        <rFont val="Bookman Old Style"/>
        <family val="1"/>
      </rPr>
      <t>Diisi kode nama pihak sebagaimana dimaksud pada angka 2, sesuai dengan ketentuan penamaan yang berlaku di pasar modal atau perbankan.</t>
    </r>
  </si>
  <si>
    <r>
      <t>4.</t>
    </r>
    <r>
      <rPr>
        <sz val="7"/>
        <color theme="1"/>
        <rFont val="Times New Roman"/>
        <family val="1"/>
      </rPr>
      <t xml:space="preserve">   </t>
    </r>
    <r>
      <rPr>
        <sz val="12"/>
        <color theme="1"/>
        <rFont val="Bookman Old Style"/>
        <family val="1"/>
      </rPr>
      <t>Diisi “Pihak Terkait” apabila pihak pada angka 2 merupakan Pihak Terkait atau diisi “Kelompok Penerima Investasi” apabila pihak pada angka 2 merupakan bagian dari Kelompok Penerima Investasi yang Bukan Pihak Terkait.</t>
    </r>
  </si>
  <si>
    <r>
      <t>5.</t>
    </r>
    <r>
      <rPr>
        <sz val="7"/>
        <color theme="1"/>
        <rFont val="Times New Roman"/>
        <family val="1"/>
      </rPr>
      <t xml:space="preserve">   </t>
    </r>
    <r>
      <rPr>
        <sz val="12"/>
        <color theme="1"/>
        <rFont val="Bookman Old Style"/>
        <family val="1"/>
      </rPr>
      <t xml:space="preserve">Diisi nama Kelompok Penerima Investasi (Konglomerasi Usaha) apabila pihak pada angka 2 merupakan bagian dari Kelompok Penerima Investasi. Penamaan kelompok tersebut sesuai dengan penamaan yang digunakan Perusahaan dalam melakukan identifikasi kelompok tersebut. </t>
    </r>
  </si>
  <si>
    <r>
      <t>6.</t>
    </r>
    <r>
      <rPr>
        <sz val="7"/>
        <color theme="1"/>
        <rFont val="Times New Roman"/>
        <family val="1"/>
      </rPr>
      <t xml:space="preserve">   </t>
    </r>
    <r>
      <rPr>
        <sz val="12"/>
        <color theme="1"/>
        <rFont val="Bookman Old Style"/>
        <family val="1"/>
      </rPr>
      <t>Diisi bentuk hubungan pengendalian antara perusahaan dan Pihak Terkait, dalam hal Pihak pada angka 2 merupakan Pihak Terkait, atau diisi bentuk hubungan pengendalian antara para pihak dalam satu Kelompok Penerima Investasi yang Bukan Pihak Terkait dalam hal pihak pada angka 2 merupakan bagian dari satu Kelompok Penerima Investasi yang bukan Pihak Terkait. Bentuk hubungan terdiri atas kepemilikan, kepengurusan, atau keuangan.</t>
    </r>
  </si>
  <si>
    <r>
      <t>7.</t>
    </r>
    <r>
      <rPr>
        <sz val="7"/>
        <color theme="1"/>
        <rFont val="Times New Roman"/>
        <family val="1"/>
      </rPr>
      <t xml:space="preserve">   </t>
    </r>
    <r>
      <rPr>
        <sz val="12"/>
        <color theme="1"/>
        <rFont val="Bookman Old Style"/>
        <family val="1"/>
      </rPr>
      <t>Diisi persentase kepemilikan, dalam hal bentuk pengendalian pada angka 6 merupakan hubungan kepemilikan.</t>
    </r>
  </si>
  <si>
    <r>
      <t>8.</t>
    </r>
    <r>
      <rPr>
        <sz val="7"/>
        <color theme="1"/>
        <rFont val="Times New Roman"/>
        <family val="1"/>
      </rPr>
      <t xml:space="preserve">   </t>
    </r>
    <r>
      <rPr>
        <sz val="12"/>
        <color theme="1"/>
        <rFont val="Bookman Old Style"/>
        <family val="1"/>
      </rPr>
      <t>Diisi informasi lain yang relevan.</t>
    </r>
  </si>
  <si>
    <t>FORMAT LAPORAN PENEMPATAN INVESTASI PADA PIHAK TERKAIT</t>
  </si>
  <si>
    <t>YANG MENERIMA INVESTASI DARI SELAIN SUBDANA</t>
  </si>
  <si>
    <t>Saldo Investasi</t>
  </si>
  <si>
    <t>AYD Setelah Batasan per Emiten/MI/Bank</t>
  </si>
  <si>
    <t>AYD Setelah Batasan per Jenis Investasi</t>
  </si>
  <si>
    <t>AYD Setelah Batasan Investasi pada Pihak Terkait</t>
  </si>
  <si>
    <t xml:space="preserve">1.	Diisi nama pihak yang terdapat penempatan investasi dari selain Subdana. </t>
  </si>
  <si>
    <t>2.	Diisi kode nama pihak sebagaimana dimaksud pada angka 1, sesuai dengan ketentuan penamaan yang berlaku di pasar modal atau perbankan.</t>
  </si>
  <si>
    <t>3.	Diisi kode jenis investasi.</t>
  </si>
  <si>
    <t xml:space="preserve">LAPORAN PENEMPATAN INVESTASI PADA PIHAK TERKAIT, SATU PIHAK YANG BUKAN PIHAK TERKAIT, DAN SATU KELOMPOK </t>
  </si>
  <si>
    <t>PENERIMA INVESTASI YANG BUKAN PIHAK TERKAIT YANG MENERIMA INVESTASI DARI SUBDANA</t>
  </si>
  <si>
    <t>Nama Negara</t>
  </si>
  <si>
    <t>Kode Pihak</t>
  </si>
  <si>
    <r>
      <t>Apakah Pihak</t>
    </r>
    <r>
      <rPr>
        <i/>
        <sz val="12"/>
        <color rgb="FF000000"/>
        <rFont val="Bookman Old Style"/>
        <family val="1"/>
      </rPr>
      <t xml:space="preserve"> </t>
    </r>
    <r>
      <rPr>
        <sz val="12"/>
        <color rgb="FF000000"/>
        <rFont val="Bookman Old Style"/>
        <family val="1"/>
      </rPr>
      <t>adalah Pihak Terkait? (Ya/Tidak)</t>
    </r>
  </si>
  <si>
    <t xml:space="preserve">baris </t>
  </si>
  <si>
    <t>rincian ke-1</t>
  </si>
  <si>
    <t>Nama Reksa Dana</t>
  </si>
  <si>
    <t>Jumlah (Gram)</t>
  </si>
  <si>
    <t>% NAB</t>
  </si>
  <si>
    <t xml:space="preserve">                 - </t>
  </si>
  <si>
    <t xml:space="preserve">KETERANGAN </t>
  </si>
  <si>
    <t>Diisi dengan nama portofolio investasi pada Subdana.</t>
  </si>
  <si>
    <t>Diisi nama Subdana.</t>
  </si>
  <si>
    <r>
      <t xml:space="preserve">Diisi dengan status aset berdasarkan peruntukannya, yaitu "Aset Subdana dari PAYDI Non Garansi", "Aset Subdana dari PAYDI Garansi", "Aset </t>
    </r>
    <r>
      <rPr>
        <i/>
        <sz val="12"/>
        <color theme="1"/>
        <rFont val="Bookman Old Style"/>
        <family val="1"/>
      </rPr>
      <t>Back Up</t>
    </r>
    <r>
      <rPr>
        <sz val="12"/>
        <color theme="1"/>
        <rFont val="Bookman Old Style"/>
        <family val="1"/>
      </rPr>
      <t xml:space="preserve"> Subdana dari PAYDI Garansi". Yang dimaksud dengan aset </t>
    </r>
    <r>
      <rPr>
        <i/>
        <sz val="12"/>
        <color theme="1"/>
        <rFont val="Bookman Old Style"/>
        <family val="1"/>
      </rPr>
      <t>back-up</t>
    </r>
    <r>
      <rPr>
        <sz val="12"/>
        <color theme="1"/>
        <rFont val="Bookman Old Style"/>
        <family val="1"/>
      </rPr>
      <t xml:space="preserve"> adalah aset Perusahaan yang disediakan untuk antisipasi penambahan Subdana dari PAYDI digaransi.</t>
    </r>
  </si>
  <si>
    <t>Diisi dengan kode jenis investasi.</t>
  </si>
  <si>
    <t>Diisi dengan nama negara domisili penerima atau penerbit investasi Subdana.</t>
  </si>
  <si>
    <r>
      <t xml:space="preserve">Diisi kode pihak penerima atau penerbit investasi yang menjadi </t>
    </r>
    <r>
      <rPr>
        <i/>
        <sz val="12"/>
        <color theme="1"/>
        <rFont val="Bookman Old Style"/>
        <family val="1"/>
      </rPr>
      <t>underlying</t>
    </r>
    <r>
      <rPr>
        <sz val="12"/>
        <color theme="1"/>
        <rFont val="Bookman Old Style"/>
        <family val="1"/>
      </rPr>
      <t xml:space="preserve"> Subdana.</t>
    </r>
  </si>
  <si>
    <r>
      <t xml:space="preserve">Diisi nama pihak penerima atau penerbit investasi yang menjadi </t>
    </r>
    <r>
      <rPr>
        <i/>
        <sz val="12"/>
        <color theme="1"/>
        <rFont val="Bookman Old Style"/>
        <family val="1"/>
      </rPr>
      <t>underlying</t>
    </r>
    <r>
      <rPr>
        <sz val="12"/>
        <color theme="1"/>
        <rFont val="Bookman Old Style"/>
        <family val="1"/>
      </rPr>
      <t xml:space="preserve"> Subdana.</t>
    </r>
  </si>
  <si>
    <t>Diisi apakah pihak penerima atau penerbit investasi merupakan “Pihak Terkait”.</t>
  </si>
  <si>
    <t>Diisi nama kelompok penerima investasi, dalam hal pihak penerima atau penerbit investasi merupakan bagian dari Kelompok Penerima Investasi.</t>
  </si>
  <si>
    <t>Diisi nomor seri dari instrumen investasi yang menjadi portofolio Subdana, misalnya nomor seri obligasi.</t>
  </si>
  <si>
    <t>Diisi apakah “dijamin LPS” atau “dijamin Pemerintah”, atau “Lainnya”.</t>
  </si>
  <si>
    <t>Diisi sektor ekonomi dari pihak penerima atau penerbit investasi.</t>
  </si>
  <si>
    <t>Diisi nama reksa dana, dalam hal investasi merupakan reksa dana.</t>
  </si>
  <si>
    <t>Diisi nama manajer investasi, dalam hal investasi dikelola oleh manajer investasi.</t>
  </si>
  <si>
    <t>Diisi peringkat dari investasi, dalam hal investasi diperingkat oleh lembaga pemeringkat efek.</t>
  </si>
  <si>
    <t>Diisi klaster dari peringkat investasi.</t>
  </si>
  <si>
    <t>Diisi dengan jenis aset yang menjadi jaminan investasi.</t>
  </si>
  <si>
    <t>Diisi periode jatuh tempo investasi.</t>
  </si>
  <si>
    <t>Diisi nilai pasar jaminan dari aset yang menjadi jaminan investasi.</t>
  </si>
  <si>
    <t>Disi saldo investasi pada saat penempatan.</t>
  </si>
  <si>
    <t>Diisi berat, dalam hal investasi berbentuk emas.</t>
  </si>
  <si>
    <t>Diisi saldo investasi pada saat tanggal laporan.</t>
  </si>
  <si>
    <t>Diisi persentase investasi dibandingkan total NAB Subdana atau aset bersih dari produk yang memberikan pembayaran manfaat yang didasarkan hasil pengembangan dana.</t>
  </si>
  <si>
    <t>Diisi saldo investasi yang memiliki jangka waktu kurang dari satu tahun.</t>
  </si>
  <si>
    <t>Diisi target tingkat hasil investasi tahunan.</t>
  </si>
  <si>
    <t>Diisi tingkat hasil investasi tahunan.</t>
  </si>
  <si>
    <t>Diisi informasi lain yang relevan.</t>
  </si>
  <si>
    <t>Perubahan</t>
  </si>
  <si>
    <t>(dihapus)</t>
  </si>
  <si>
    <r>
      <t xml:space="preserve">Kas </t>
    </r>
    <r>
      <rPr>
        <sz val="14"/>
        <color theme="1"/>
        <rFont val="Calibri (Body)"/>
      </rPr>
      <t>dan Bank</t>
    </r>
  </si>
  <si>
    <t>Kas dan setara Kas</t>
  </si>
  <si>
    <t>Aset kontrak asuransi</t>
  </si>
  <si>
    <t>Aset kontrak reasuransi</t>
  </si>
  <si>
    <t>Aset pajak tangguhan</t>
  </si>
  <si>
    <t>Liabilitas kontrak asuransi</t>
  </si>
  <si>
    <t>Liabilitas kontrak reasuransi</t>
  </si>
  <si>
    <t>Liabilitas kontrak PAYDI</t>
  </si>
  <si>
    <t>Liabilitas pajak tangguhan</t>
  </si>
  <si>
    <t>Liabilitas lainnya</t>
  </si>
  <si>
    <t>Akumulasi laba ditahan</t>
  </si>
  <si>
    <t>HASIL JASA ASURANSI</t>
  </si>
  <si>
    <t>A. PENDAPATAN ASURANSI</t>
  </si>
  <si>
    <t>B. (BEBAN) JASA ASURANSI</t>
  </si>
  <si>
    <t>TOTAL KONTRAK ASURANSI TERBITAN (A + B)</t>
  </si>
  <si>
    <t>C. ALOKASI ATAS PREMI REASURANSI YANG DIBAYAR</t>
  </si>
  <si>
    <t>D. JUMLAH YANG TERPULIHKAN DARI REASURADUR</t>
  </si>
  <si>
    <t>TOTAL KONTRAK REASURANSI MILIKAN (C + D)</t>
  </si>
  <si>
    <t>TOTAL HASIL JASA ASURANSI</t>
  </si>
  <si>
    <t>E. PENDAPATAN INVESTASI</t>
  </si>
  <si>
    <t>F. (BEBAN) INVESTASI</t>
  </si>
  <si>
    <t>PENDAPATAN (BEBAN) INVESTASI (E + F)</t>
  </si>
  <si>
    <t>KEUNTUNGAN (KERUGIAN) INVESTASI YANG DIREALISASIKAN DAN BELUM DIREALISASIKAN</t>
  </si>
  <si>
    <t>HASIL INVESTASI BERSIH</t>
  </si>
  <si>
    <t>HASIL INVESTASI PAYDI</t>
  </si>
  <si>
    <t>PERUBAHAN ATAS KONTRAK INVESTASI PAYDI</t>
  </si>
  <si>
    <t>TOTAL HASIL INVESTASI PAYDI</t>
  </si>
  <si>
    <t>PENDAPATAN (BEBAN) KEUANGAN ASURANSI</t>
  </si>
  <si>
    <t>PENDAPATAN (BEBAN) KEUANGAN REASURANSI</t>
  </si>
  <si>
    <t>BEBAN AKUISISI DAN KOMISI - NON ATTRIBUTABLE</t>
  </si>
  <si>
    <t>BEBAN UMUM DAN ADMINISTRASI</t>
  </si>
  <si>
    <t>- Biaya Terkait Estimasi Kecelakaan Diri</t>
  </si>
  <si>
    <t>- Biaya Manajemen</t>
  </si>
  <si>
    <t>PENDAPATAN (BEBAN) LAINNYA</t>
  </si>
  <si>
    <t>LABA (RUGI) SEBELUM PAJAK</t>
  </si>
  <si>
    <t>BEBAN PAJAK</t>
  </si>
  <si>
    <t>LABA (RUGI) SETELAH PAJAK</t>
  </si>
  <si>
    <t>PENDAPATAN KOMPREHENSIF LAIN</t>
  </si>
  <si>
    <t>G. KEUNTUNGAN (KERUGIAN) ATAS ASET KEUANGAN YANG DIUKUR PADA NILAI WAJAR MELALUI LABA RUGI KOMPREHENSIF LAIN</t>
  </si>
  <si>
    <t>H. KEUNTUNGAN (KERUGIAN) PADA KONTRAK ASURANSI</t>
  </si>
  <si>
    <t>TOTAL PENDAPATAN KOMPREHENSIF LAIN (G + H)</t>
  </si>
  <si>
    <t>Saldo Akhir Kas</t>
  </si>
  <si>
    <t>Penambahan (Pengurangan) Arus Kas - Bersih ( A + B + C )</t>
  </si>
  <si>
    <t>C. Jumlah Arus Kas Bersih dari Aktivitas Pendanaan</t>
  </si>
  <si>
    <t>B. Jumlah Arus Kas Bersih dari Aktivitas Investasi</t>
  </si>
  <si>
    <t>A. Jumlah Arus Kas Bersih dari Aktivitas Operasi</t>
  </si>
  <si>
    <t>Perolehan Investasi Ekuitas Metode FVOCI</t>
  </si>
  <si>
    <t>20XX</t>
  </si>
  <si>
    <t>A. Seluruh Lini Usaha Asuransi</t>
  </si>
  <si>
    <t>Uang Pertanggungan (UP)</t>
  </si>
  <si>
    <t>Total UP</t>
  </si>
  <si>
    <r>
      <t>Reasuransi Otomatis (</t>
    </r>
    <r>
      <rPr>
        <i/>
        <sz val="10"/>
        <color theme="1"/>
        <rFont val="Bookman Old Style"/>
        <family val="1"/>
      </rPr>
      <t>Treaty</t>
    </r>
    <r>
      <rPr>
        <sz val="10"/>
        <color theme="1"/>
        <rFont val="Bookman Old Style"/>
        <family val="1"/>
      </rPr>
      <t>)</t>
    </r>
  </si>
  <si>
    <t>Reasuransi Fakultatif</t>
  </si>
  <si>
    <t xml:space="preserve">Retensi Sendiri </t>
  </si>
  <si>
    <t xml:space="preserve">Dukungan Reasuradur </t>
  </si>
  <si>
    <t>Luar Negeri per Negara</t>
  </si>
  <si>
    <t xml:space="preserve">1. </t>
  </si>
  <si>
    <t xml:space="preserve">2. </t>
  </si>
  <si>
    <t>3. ....</t>
  </si>
  <si>
    <t>Sub Jumlah</t>
  </si>
  <si>
    <t>1. Area yang diberi blok hitam tidak perlu diisi.</t>
  </si>
  <si>
    <t>2. Kolom (4) uang pertanggungan dikurangi uang pertanggungan yang direasuransikan.</t>
  </si>
  <si>
    <t>3. Kolom (7)  diisi premi bruto dikurangi premi reasuransi.</t>
  </si>
  <si>
    <t>4. Kolom keterangan dukungan reasuradur dalam negeri diisi total dukungan reasuransi dalam negeri.</t>
  </si>
  <si>
    <r>
      <t xml:space="preserve">5. Kolom Keterangan luar negeri per negara diisi dengan nama negara reasuradur yang mengacu pada lokasi reasuradur, bukan </t>
    </r>
    <r>
      <rPr>
        <i/>
        <sz val="10"/>
        <color theme="1"/>
        <rFont val="Bookman Old Style"/>
        <family val="1"/>
      </rPr>
      <t xml:space="preserve">country of origin </t>
    </r>
    <r>
      <rPr>
        <sz val="10"/>
        <color theme="1"/>
        <rFont val="Bookman Old Style"/>
        <family val="1"/>
      </rPr>
      <t>reasuradur.</t>
    </r>
  </si>
  <si>
    <t>/SEOJK.05/2024</t>
  </si>
  <si>
    <r>
      <t xml:space="preserve">RINCIAN PERGERAKAN CSM </t>
    </r>
    <r>
      <rPr>
        <b/>
        <i/>
        <sz val="12"/>
        <color theme="1"/>
        <rFont val="Calibri"/>
        <family val="2"/>
      </rPr>
      <t>(Roll-Forward)</t>
    </r>
  </si>
  <si>
    <t>(1)</t>
  </si>
  <si>
    <t>(2)</t>
  </si>
  <si>
    <t>(3)</t>
  </si>
  <si>
    <t>(4)</t>
  </si>
  <si>
    <t>(5)</t>
  </si>
  <si>
    <t>(6)</t>
  </si>
  <si>
    <t>(7)</t>
  </si>
  <si>
    <t>(8)</t>
  </si>
  <si>
    <t>(9)</t>
  </si>
  <si>
    <t>RINCIAN REKONSILIASI KONTRAK REASURANSI</t>
  </si>
  <si>
    <t>Aset Sisa Masa Pertanggungan</t>
  </si>
  <si>
    <t>Aset Klaim</t>
  </si>
  <si>
    <t>Aset Kontrak Reasuransi (Saldo Awal)</t>
  </si>
  <si>
    <t>Liabilitas Kontrak Reasuransi (Saldo Awal)</t>
  </si>
  <si>
    <t>Saldo Bersih Kontrak Reasuransi (a)-(b)</t>
  </si>
  <si>
    <t>Pendapatan Jasa Reasuransi</t>
  </si>
  <si>
    <t>- Pendapatan Jasa reasuransi Lainnya</t>
  </si>
  <si>
    <t>Beban Jasa Reasuransi</t>
  </si>
  <si>
    <t>- Beban Jasa reasuransi Lainnya</t>
  </si>
  <si>
    <t>Hasil Jasa Reasuransi Kotor (e)-(d)</t>
  </si>
  <si>
    <t>Pembayaran premi reasuransi</t>
  </si>
  <si>
    <t>Arus Kas Akuisisi Reasuransi</t>
  </si>
  <si>
    <t>Beban Klaim &amp; Beban Jasa Reasuransi dipulihkan</t>
  </si>
  <si>
    <t>Pendapatan (Beban) Keuangan Kontrak Reasuransi (P&amp;L)</t>
  </si>
  <si>
    <t>Pendapatan (Beban) Keuangan Kontrak Reasuransi (OCI)</t>
  </si>
  <si>
    <t>Aset Kontrak Reasuransi (Saldo Akhir)</t>
  </si>
  <si>
    <t>Liabilitas Kontrak Reasuransi Saldo Akhir)</t>
  </si>
  <si>
    <t>LAPORAN PROGRAM REASURANSI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</si>
</sst>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0.0%"/>
    <numFmt numFmtId="168" formatCode="_(* #,##0.00_);_(* \(#,##0.00\);_(* &quot; - &quot;??_);_(@_)"/>
    <numFmt numFmtId="169" formatCode="_(* #,##0.0_);_(* \(#,##0.0\);_(* &quot; - &quot;??_);_(@_)"/>
    <numFmt numFmtId="170" formatCode="yyyymmdd"/>
  </numFmts>
  <fonts count="93">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charset val="1"/>
      <scheme val="minor"/>
    </font>
    <font>
      <sz val="11"/>
      <name val="Calibri"/>
      <family val="2"/>
      <scheme val="minor"/>
    </font>
    <font>
      <sz val="10"/>
      <name val="Arial"/>
      <family val="2"/>
    </font>
    <font>
      <i/>
      <sz val="11"/>
      <color rgb="FFFF0000"/>
      <name val="Calibri"/>
      <family val="2"/>
      <scheme val="minor"/>
    </font>
    <font>
      <sz val="11"/>
      <color theme="1"/>
      <name val="Bookman Old Style"/>
      <family val="2"/>
      <charset val="1"/>
    </font>
    <font>
      <u/>
      <sz val="11"/>
      <color theme="10"/>
      <name val="Calibri"/>
      <family val="2"/>
      <scheme val="minor"/>
    </font>
    <font>
      <sz val="11"/>
      <name val="Calibri"/>
      <family val="2"/>
    </font>
    <font>
      <b/>
      <sz val="11"/>
      <name val="Calibri"/>
      <family val="2"/>
      <scheme val="minor"/>
    </font>
    <font>
      <sz val="12"/>
      <name val="SWISS"/>
    </font>
    <font>
      <sz val="10"/>
      <name val="Book Antiqua"/>
      <family val="1"/>
    </font>
    <font>
      <sz val="11"/>
      <color rgb="FFFF0000"/>
      <name val="Calibri"/>
      <family val="2"/>
      <scheme val="minor"/>
    </font>
    <font>
      <sz val="11"/>
      <color rgb="FF000000"/>
      <name val="Calibri"/>
      <family val="2"/>
      <scheme val="minor"/>
    </font>
    <font>
      <sz val="7"/>
      <color theme="1"/>
      <name val="Times New Roman"/>
      <family val="1"/>
    </font>
    <font>
      <sz val="12"/>
      <color rgb="FFFFFFFF"/>
      <name val="Bookman Old Style"/>
      <family val="1"/>
    </font>
    <font>
      <sz val="12"/>
      <name val="Bookman Old Style"/>
      <family val="1"/>
    </font>
    <font>
      <sz val="12"/>
      <color rgb="FF000000"/>
      <name val="Bookman Old Style"/>
      <family val="1"/>
    </font>
    <font>
      <b/>
      <sz val="12"/>
      <color rgb="FF000000"/>
      <name val="Bookman Old Style"/>
      <family val="1"/>
    </font>
    <font>
      <sz val="12"/>
      <color rgb="FFFF0000"/>
      <name val="Bookman Old Style"/>
      <family val="1"/>
    </font>
    <font>
      <b/>
      <sz val="12"/>
      <name val="Bookman Old Style"/>
      <family val="1"/>
    </font>
    <font>
      <sz val="11"/>
      <name val="Bookman Old Style"/>
      <family val="1"/>
    </font>
    <font>
      <sz val="11"/>
      <name val="Calibri"/>
      <family val="2"/>
    </font>
    <font>
      <sz val="20"/>
      <name val="Bookman Old Style"/>
      <family val="1"/>
    </font>
    <font>
      <sz val="10"/>
      <color rgb="FF000000"/>
      <name val="Times New Roman"/>
      <family val="1"/>
    </font>
    <font>
      <vertAlign val="superscript"/>
      <sz val="11"/>
      <color indexed="8"/>
      <name val="Calibri"/>
      <family val="2"/>
    </font>
    <font>
      <b/>
      <sz val="14"/>
      <color theme="1"/>
      <name val="Calibri"/>
      <family val="2"/>
      <scheme val="minor"/>
    </font>
    <font>
      <b/>
      <sz val="12"/>
      <color theme="1"/>
      <name val="Times New Roman"/>
      <family val="1"/>
    </font>
    <font>
      <b/>
      <sz val="11"/>
      <color theme="1"/>
      <name val="Times New Roman"/>
      <family val="1"/>
    </font>
    <font>
      <sz val="11"/>
      <color theme="1"/>
      <name val="Times New Roman"/>
      <family val="1"/>
    </font>
    <font>
      <sz val="12"/>
      <color theme="1"/>
      <name val="Times New Roman"/>
      <family val="1"/>
    </font>
    <font>
      <b/>
      <u/>
      <sz val="11"/>
      <color theme="1"/>
      <name val="Calibri"/>
      <family val="2"/>
      <scheme val="minor"/>
    </font>
    <font>
      <sz val="14"/>
      <name val="Calibri"/>
      <family val="2"/>
      <scheme val="minor"/>
    </font>
    <font>
      <sz val="14"/>
      <color theme="1"/>
      <name val="Calibri"/>
      <family val="2"/>
      <scheme val="minor"/>
    </font>
    <font>
      <b/>
      <sz val="14"/>
      <name val="Calibri"/>
      <family val="2"/>
      <scheme val="minor"/>
    </font>
    <font>
      <u/>
      <sz val="14"/>
      <color theme="10"/>
      <name val="Calibri"/>
      <family val="2"/>
      <scheme val="minor"/>
    </font>
    <font>
      <sz val="14"/>
      <color rgb="FFFF0000"/>
      <name val="Calibri"/>
      <family val="2"/>
      <scheme val="minor"/>
    </font>
    <font>
      <sz val="14"/>
      <color theme="1"/>
      <name val="Calibri"/>
      <family val="2"/>
      <charset val="1"/>
      <scheme val="minor"/>
    </font>
    <font>
      <b/>
      <sz val="14"/>
      <color theme="1"/>
      <name val="Calibri"/>
      <family val="2"/>
      <charset val="1"/>
      <scheme val="minor"/>
    </font>
    <font>
      <sz val="14"/>
      <name val="Bookman Old Style"/>
      <family val="1"/>
    </font>
    <font>
      <sz val="14"/>
      <color rgb="FFFFFFFF"/>
      <name val="Bookman Old Style"/>
      <family val="1"/>
    </font>
    <font>
      <b/>
      <sz val="14"/>
      <name val="Bookman Old Style"/>
      <family val="1"/>
    </font>
    <font>
      <i/>
      <sz val="14"/>
      <color rgb="FFFF0000"/>
      <name val="Calibri"/>
      <family val="2"/>
      <scheme val="minor"/>
    </font>
    <font>
      <i/>
      <sz val="14"/>
      <color rgb="FFFF0000"/>
      <name val="Bookman Old Style"/>
      <family val="1"/>
    </font>
    <font>
      <sz val="14"/>
      <color rgb="FFFFFFFF"/>
      <name val="Calibri"/>
      <family val="2"/>
      <scheme val="minor"/>
    </font>
    <font>
      <sz val="14"/>
      <name val="Calibri"/>
      <family val="2"/>
      <charset val="1"/>
      <scheme val="minor"/>
    </font>
    <font>
      <i/>
      <sz val="14"/>
      <name val="Calibri"/>
      <family val="2"/>
      <charset val="1"/>
      <scheme val="minor"/>
    </font>
    <font>
      <sz val="14"/>
      <name val="Calibri"/>
      <family val="2"/>
    </font>
    <font>
      <strike/>
      <sz val="14"/>
      <name val="Calibri"/>
      <family val="2"/>
      <scheme val="minor"/>
    </font>
    <font>
      <b/>
      <sz val="24"/>
      <color theme="1"/>
      <name val="Calibri"/>
      <family val="2"/>
    </font>
    <font>
      <sz val="24"/>
      <color theme="1"/>
      <name val="Calibri"/>
      <family val="2"/>
    </font>
    <font>
      <b/>
      <sz val="24"/>
      <color rgb="FF000000"/>
      <name val="Calibri"/>
      <family val="2"/>
    </font>
    <font>
      <b/>
      <sz val="24"/>
      <name val="Calibri"/>
      <family val="2"/>
    </font>
    <font>
      <b/>
      <sz val="24"/>
      <color rgb="FFFF0000"/>
      <name val="Calibri"/>
      <family val="2"/>
    </font>
    <font>
      <sz val="24"/>
      <name val="Calibri"/>
      <family val="2"/>
    </font>
    <font>
      <sz val="24"/>
      <color rgb="FF000000"/>
      <name val="Calibri"/>
      <family val="2"/>
    </font>
    <font>
      <b/>
      <sz val="14"/>
      <color theme="1"/>
      <name val="Bookman Old Style"/>
      <family val="1"/>
    </font>
    <font>
      <b/>
      <strike/>
      <sz val="14"/>
      <color theme="1"/>
      <name val="Calibri"/>
      <family val="2"/>
      <scheme val="minor"/>
    </font>
    <font>
      <b/>
      <sz val="14"/>
      <name val="Calibri"/>
      <family val="2"/>
    </font>
    <font>
      <b/>
      <sz val="13"/>
      <color theme="1"/>
      <name val="Bookman Old Style"/>
      <family val="1"/>
    </font>
    <font>
      <sz val="13"/>
      <color theme="1"/>
      <name val="Bookman Old Style"/>
      <family val="1"/>
    </font>
    <font>
      <u/>
      <sz val="13"/>
      <color theme="1"/>
      <name val="Bookman Old Style"/>
      <family val="1"/>
    </font>
    <font>
      <b/>
      <u/>
      <sz val="13"/>
      <color theme="1"/>
      <name val="Bookman Old Style"/>
      <family val="1"/>
    </font>
    <font>
      <b/>
      <sz val="11"/>
      <color theme="1"/>
      <name val="Bookman Old Style"/>
      <family val="1"/>
    </font>
    <font>
      <sz val="11"/>
      <color theme="1"/>
      <name val="Bookman Old Style"/>
      <family val="1"/>
    </font>
    <font>
      <u/>
      <sz val="11"/>
      <color theme="1"/>
      <name val="Bookman Old Style"/>
      <family val="1"/>
    </font>
    <font>
      <b/>
      <u/>
      <sz val="11"/>
      <color theme="1"/>
      <name val="Bookman Old Style"/>
      <family val="1"/>
    </font>
    <font>
      <b/>
      <sz val="9"/>
      <color theme="1"/>
      <name val="Bookman Old Style"/>
      <family val="1"/>
    </font>
    <font>
      <sz val="9"/>
      <color theme="1"/>
      <name val="Bookman Old Style"/>
      <family val="1"/>
    </font>
    <font>
      <sz val="8"/>
      <color theme="1"/>
      <name val="Bookman Old Style"/>
      <family val="1"/>
    </font>
    <font>
      <sz val="12"/>
      <color theme="1"/>
      <name val="Bookman Old Style"/>
      <family val="1"/>
    </font>
    <font>
      <b/>
      <sz val="12"/>
      <color theme="1"/>
      <name val="Bookman Old Style"/>
      <family val="1"/>
    </font>
    <font>
      <i/>
      <sz val="12"/>
      <color rgb="FF000000"/>
      <name val="Bookman Old Style"/>
      <family val="1"/>
    </font>
    <font>
      <sz val="11"/>
      <color rgb="FF000000"/>
      <name val="Bookman Old Style"/>
      <family val="1"/>
    </font>
    <font>
      <i/>
      <sz val="12"/>
      <color theme="1"/>
      <name val="Bookman Old Style"/>
      <family val="1"/>
    </font>
    <font>
      <strike/>
      <sz val="14"/>
      <color rgb="FF0070C0"/>
      <name val="Calibri"/>
      <family val="2"/>
      <scheme val="minor"/>
    </font>
    <font>
      <sz val="14"/>
      <color theme="1"/>
      <name val="Calibri (Body)"/>
    </font>
    <font>
      <sz val="10"/>
      <color theme="1"/>
      <name val="Bookman Old Style"/>
      <family val="1"/>
    </font>
    <font>
      <i/>
      <sz val="10"/>
      <color theme="1"/>
      <name val="Bookman Old Style"/>
      <family val="1"/>
    </font>
    <font>
      <sz val="10"/>
      <color rgb="FFFFFFFF"/>
      <name val="Bookman Old Style"/>
      <family val="1"/>
    </font>
    <font>
      <sz val="10"/>
      <color rgb="FF000000"/>
      <name val="Bookman Old Style"/>
      <family val="1"/>
    </font>
    <font>
      <sz val="11"/>
      <color rgb="FFFFFFFF"/>
      <name val="Bookman Old Style"/>
      <family val="1"/>
    </font>
    <font>
      <b/>
      <sz val="12"/>
      <color theme="1"/>
      <name val="Calibri"/>
      <family val="2"/>
    </font>
    <font>
      <sz val="12"/>
      <color theme="1"/>
      <name val="Calibri"/>
      <family val="2"/>
    </font>
    <font>
      <b/>
      <i/>
      <sz val="12"/>
      <color theme="1"/>
      <name val="Calibri"/>
      <family val="2"/>
    </font>
    <font>
      <i/>
      <sz val="12"/>
      <color theme="1"/>
      <name val="Calibri"/>
      <family val="2"/>
    </font>
  </fonts>
  <fills count="24">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D3D3D3"/>
      </patternFill>
    </fill>
    <fill>
      <patternFill patternType="solid">
        <fgColor rgb="FFFFFFFF"/>
      </patternFill>
    </fill>
    <fill>
      <patternFill patternType="lightGrid">
        <fgColor rgb="FFFFFFFF"/>
        <bgColor rgb="FFD3D3D3"/>
      </patternFill>
    </fill>
    <fill>
      <patternFill patternType="solid">
        <fgColor theme="0" tint="-0.249977111117893"/>
        <bgColor indexed="64"/>
      </patternFill>
    </fill>
    <fill>
      <patternFill patternType="solid">
        <fgColor theme="1"/>
      </patternFill>
    </fill>
    <fill>
      <patternFill patternType="solid">
        <fgColor theme="6" tint="0.59999389629810485"/>
        <bgColor indexed="64"/>
      </patternFill>
    </fill>
    <fill>
      <patternFill patternType="solid">
        <fgColor rgb="FF808080"/>
      </patternFill>
    </fill>
    <fill>
      <patternFill patternType="solid">
        <fgColor rgb="FFFFFF00"/>
      </patternFill>
    </fill>
    <fill>
      <patternFill patternType="solid">
        <fgColor rgb="FFD9D9D9"/>
        <bgColor indexed="64"/>
      </patternFill>
    </fill>
    <fill>
      <patternFill patternType="solid">
        <fgColor theme="9" tint="-0.249977111117893"/>
        <bgColor indexed="64"/>
      </patternFill>
    </fill>
    <fill>
      <patternFill patternType="solid">
        <fgColor rgb="FFFFFFFF"/>
        <bgColor indexed="64"/>
      </patternFill>
    </fill>
    <fill>
      <patternFill patternType="solid">
        <fgColor rgb="FF000000"/>
        <bgColor indexed="64"/>
      </patternFill>
    </fill>
    <fill>
      <patternFill patternType="solid">
        <fgColor rgb="FFFFC000"/>
        <bgColor indexed="64"/>
      </patternFill>
    </fill>
    <fill>
      <patternFill patternType="solid">
        <fgColor theme="7" tint="0.59999389629810485"/>
        <bgColor indexed="64"/>
      </patternFill>
    </fill>
    <fill>
      <patternFill patternType="solid">
        <fgColor rgb="FFB8CCE4"/>
        <bgColor indexed="64"/>
      </patternFill>
    </fill>
    <fill>
      <patternFill patternType="solid">
        <fgColor rgb="FFDAEEF3"/>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79998168889431442"/>
        <bgColor indexed="64"/>
      </patternFill>
    </fill>
  </fills>
  <borders count="65">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rgb="FF000000"/>
      </left>
      <right/>
      <top style="hair">
        <color rgb="FF000000"/>
      </top>
      <bottom style="hair">
        <color rgb="FF000000"/>
      </bottom>
      <diagonal/>
    </border>
    <border>
      <left style="hair">
        <color rgb="FF00000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rgb="FFD3D3D3"/>
      </left>
      <right style="hair">
        <color rgb="FFD3D3D3"/>
      </right>
      <top style="hair">
        <color rgb="FFD3D3D3"/>
      </top>
      <bottom style="hair">
        <color rgb="FFD3D3D3"/>
      </bottom>
      <diagonal/>
    </border>
    <border>
      <left/>
      <right style="thin">
        <color indexed="64"/>
      </right>
      <top/>
      <bottom/>
      <diagonal/>
    </border>
    <border>
      <left/>
      <right style="thin">
        <color indexed="64"/>
      </right>
      <top/>
      <bottom style="thin">
        <color indexed="64"/>
      </bottom>
      <diagonal/>
    </border>
    <border>
      <left/>
      <right style="hair">
        <color rgb="FFD3D3D3"/>
      </right>
      <top style="hair">
        <color rgb="FFD3D3D3"/>
      </top>
      <bottom style="hair">
        <color rgb="FFD3D3D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rgb="FF808080"/>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right/>
      <top/>
      <bottom style="double">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bottom style="medium">
        <color indexed="64"/>
      </bottom>
      <diagonal/>
    </border>
    <border>
      <left/>
      <right style="double">
        <color rgb="FF000000"/>
      </right>
      <top/>
      <bottom style="medium">
        <color indexed="64"/>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top/>
      <bottom/>
      <diagonal/>
    </border>
    <border>
      <left/>
      <right style="double">
        <color indexed="64"/>
      </right>
      <top/>
      <bottom/>
      <diagonal/>
    </border>
    <border>
      <left/>
      <right style="double">
        <color indexed="64"/>
      </right>
      <top/>
      <bottom style="medium">
        <color rgb="FF000000"/>
      </bottom>
      <diagonal/>
    </border>
    <border>
      <left/>
      <right style="double">
        <color rgb="FF000000"/>
      </right>
      <top/>
      <bottom/>
      <diagonal/>
    </border>
    <border>
      <left/>
      <right style="double">
        <color rgb="FF000000"/>
      </right>
      <top style="medium">
        <color indexed="64"/>
      </top>
      <bottom style="medium">
        <color indexed="64"/>
      </bottom>
      <diagonal/>
    </border>
    <border>
      <left style="medium">
        <color indexed="64"/>
      </left>
      <right/>
      <top style="medium">
        <color indexed="64"/>
      </top>
      <bottom/>
      <diagonal/>
    </border>
    <border>
      <left/>
      <right style="double">
        <color rgb="FF000000"/>
      </right>
      <top style="medium">
        <color indexed="64"/>
      </top>
      <bottom/>
      <diagonal/>
    </border>
    <border>
      <left/>
      <right style="double">
        <color indexed="64"/>
      </right>
      <top style="medium">
        <color indexed="64"/>
      </top>
      <bottom style="medium">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double">
        <color rgb="FF000000"/>
      </right>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rgb="FF000000"/>
      </right>
      <top style="double">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right/>
      <top style="double">
        <color indexed="64"/>
      </top>
      <bottom/>
      <diagonal/>
    </border>
  </borders>
  <cellStyleXfs count="99">
    <xf numFmtId="0" fontId="0" fillId="0" borderId="0"/>
    <xf numFmtId="43" fontId="9" fillId="0" borderId="0" applyFont="0" applyFill="0" applyBorder="0" applyAlignment="0" applyProtection="0"/>
    <xf numFmtId="0" fontId="11" fillId="0" borderId="0"/>
    <xf numFmtId="0" fontId="13" fillId="0" borderId="0"/>
    <xf numFmtId="9" fontId="9" fillId="0" borderId="0" applyFont="0" applyFill="0" applyBorder="0" applyAlignment="0" applyProtection="0"/>
    <xf numFmtId="41" fontId="9" fillId="0" borderId="0" applyFont="0" applyFill="0" applyBorder="0" applyAlignment="0" applyProtection="0"/>
    <xf numFmtId="0" fontId="7" fillId="0" borderId="0"/>
    <xf numFmtId="0" fontId="14" fillId="0" borderId="0" applyNumberFormat="0" applyFill="0" applyBorder="0" applyAlignment="0" applyProtection="0"/>
    <xf numFmtId="0" fontId="11" fillId="0" borderId="0"/>
    <xf numFmtId="41" fontId="15" fillId="0" borderId="0" applyFont="0" applyFill="0" applyBorder="0" applyAlignment="0" applyProtection="0"/>
    <xf numFmtId="0" fontId="15" fillId="0" borderId="0"/>
    <xf numFmtId="0" fontId="7" fillId="0" borderId="0"/>
    <xf numFmtId="0" fontId="9" fillId="0" borderId="0"/>
    <xf numFmtId="9" fontId="7" fillId="0" borderId="0" applyFont="0" applyFill="0" applyBorder="0" applyAlignment="0" applyProtection="0"/>
    <xf numFmtId="0" fontId="9" fillId="0" borderId="0"/>
    <xf numFmtId="0" fontId="17" fillId="0" borderId="0"/>
    <xf numFmtId="0" fontId="18" fillId="0" borderId="0"/>
    <xf numFmtId="0" fontId="9" fillId="0" borderId="0"/>
    <xf numFmtId="43" fontId="7" fillId="0" borderId="0" applyFont="0" applyFill="0" applyBorder="0" applyAlignment="0" applyProtection="0"/>
    <xf numFmtId="0" fontId="13" fillId="0" borderId="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9" fillId="0" borderId="0" applyFont="0" applyFill="0" applyBorder="0" applyAlignment="0" applyProtection="0"/>
    <xf numFmtId="0" fontId="6" fillId="0" borderId="0"/>
    <xf numFmtId="43" fontId="6" fillId="0" borderId="0" applyFont="0" applyFill="0" applyBorder="0" applyAlignment="0" applyProtection="0"/>
    <xf numFmtId="0" fontId="15" fillId="0" borderId="0"/>
    <xf numFmtId="0" fontId="29" fillId="0" borderId="0"/>
    <xf numFmtId="9" fontId="6" fillId="0" borderId="0" applyFont="0" applyFill="0" applyBorder="0" applyAlignment="0" applyProtection="0"/>
    <xf numFmtId="0" fontId="31" fillId="0" borderId="0"/>
    <xf numFmtId="0" fontId="15" fillId="0" borderId="0"/>
    <xf numFmtId="0" fontId="6" fillId="0" borderId="0"/>
    <xf numFmtId="164" fontId="6"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5" fillId="0" borderId="0"/>
    <xf numFmtId="164" fontId="1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0" fontId="1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9" fillId="0" borderId="0"/>
    <xf numFmtId="43" fontId="9" fillId="0" borderId="0" applyFont="0" applyFill="0" applyBorder="0" applyAlignment="0" applyProtection="0"/>
    <xf numFmtId="0" fontId="4" fillId="0" borderId="0"/>
    <xf numFmtId="0" fontId="15" fillId="0" borderId="0"/>
    <xf numFmtId="0" fontId="3" fillId="0" borderId="0"/>
    <xf numFmtId="0" fontId="17" fillId="0" borderId="3"/>
    <xf numFmtId="0" fontId="2" fillId="0" borderId="0"/>
    <xf numFmtId="43" fontId="2" fillId="0" borderId="0" applyFont="0" applyFill="0" applyBorder="0" applyAlignment="0" applyProtection="0"/>
    <xf numFmtId="43" fontId="2" fillId="0" borderId="0" applyFont="0" applyFill="0" applyBorder="0" applyAlignment="0" applyProtection="0"/>
    <xf numFmtId="0" fontId="1" fillId="0" borderId="0"/>
  </cellStyleXfs>
  <cellXfs count="1004">
    <xf numFmtId="0" fontId="0" fillId="0" borderId="0" xfId="0"/>
    <xf numFmtId="0" fontId="10" fillId="2" borderId="3" xfId="2" applyFont="1" applyFill="1" applyBorder="1"/>
    <xf numFmtId="0" fontId="10" fillId="2" borderId="3" xfId="2" applyFont="1" applyFill="1" applyBorder="1" applyAlignment="1">
      <alignment horizontal="left" indent="1"/>
    </xf>
    <xf numFmtId="0" fontId="10" fillId="2" borderId="3" xfId="2" applyFont="1" applyFill="1" applyBorder="1" applyAlignment="1">
      <alignment horizontal="left" indent="2"/>
    </xf>
    <xf numFmtId="0" fontId="16" fillId="2" borderId="3" xfId="2" applyFont="1" applyFill="1" applyBorder="1"/>
    <xf numFmtId="0" fontId="16" fillId="2" borderId="3" xfId="2" applyFont="1" applyFill="1" applyBorder="1" applyAlignment="1">
      <alignment horizontal="left" indent="1"/>
    </xf>
    <xf numFmtId="166" fontId="7" fillId="3" borderId="3" xfId="29" quotePrefix="1" applyNumberFormat="1" applyFont="1" applyFill="1" applyBorder="1" applyAlignment="1">
      <alignment horizontal="center"/>
    </xf>
    <xf numFmtId="166" fontId="10" fillId="3" borderId="3" xfId="29" applyNumberFormat="1" applyFont="1" applyFill="1" applyBorder="1"/>
    <xf numFmtId="166" fontId="7" fillId="0" borderId="3" xfId="29" applyNumberFormat="1" applyFont="1" applyBorder="1" applyAlignment="1">
      <alignment horizontal="right"/>
    </xf>
    <xf numFmtId="166" fontId="12" fillId="3" borderId="3" xfId="29" applyNumberFormat="1" applyFont="1" applyFill="1" applyBorder="1" applyAlignment="1">
      <alignment horizontal="center"/>
    </xf>
    <xf numFmtId="0" fontId="16" fillId="2" borderId="3" xfId="2" applyFont="1" applyFill="1" applyBorder="1" applyAlignment="1">
      <alignment horizontal="left"/>
    </xf>
    <xf numFmtId="166" fontId="7" fillId="2" borderId="3" xfId="29" applyNumberFormat="1" applyFont="1" applyFill="1" applyBorder="1" applyAlignment="1">
      <alignment horizontal="right"/>
    </xf>
    <xf numFmtId="166" fontId="7" fillId="2" borderId="3" xfId="29" quotePrefix="1" applyNumberFormat="1" applyFont="1" applyFill="1" applyBorder="1" applyAlignment="1">
      <alignment horizontal="right"/>
    </xf>
    <xf numFmtId="166" fontId="7" fillId="2" borderId="3" xfId="29" applyNumberFormat="1" applyFont="1" applyFill="1" applyBorder="1"/>
    <xf numFmtId="0" fontId="0" fillId="0" borderId="0" xfId="0" applyAlignment="1">
      <alignment vertical="top"/>
    </xf>
    <xf numFmtId="0" fontId="7" fillId="2" borderId="3" xfId="0" applyFont="1" applyFill="1" applyBorder="1" applyAlignment="1">
      <alignment horizontal="left" vertical="top" wrapText="1"/>
    </xf>
    <xf numFmtId="0" fontId="7" fillId="2" borderId="3" xfId="0" applyFont="1" applyFill="1" applyBorder="1" applyAlignment="1">
      <alignment horizontal="left" wrapText="1"/>
    </xf>
    <xf numFmtId="0" fontId="7" fillId="3" borderId="3" xfId="0" applyFont="1" applyFill="1" applyBorder="1" applyAlignment="1">
      <alignment horizontal="left" wrapText="1"/>
    </xf>
    <xf numFmtId="166" fontId="7" fillId="6" borderId="3" xfId="22" applyNumberFormat="1" applyFont="1" applyFill="1" applyBorder="1" applyAlignment="1" applyProtection="1">
      <alignment horizontal="right" vertical="top" wrapText="1"/>
      <protection locked="0"/>
    </xf>
    <xf numFmtId="49" fontId="7" fillId="0" borderId="3" xfId="0" applyNumberFormat="1" applyFont="1" applyBorder="1" applyAlignment="1">
      <alignment horizontal="left" vertical="top" wrapText="1"/>
    </xf>
    <xf numFmtId="166" fontId="0" fillId="6" borderId="16" xfId="22" applyNumberFormat="1" applyFont="1" applyFill="1" applyBorder="1" applyAlignment="1" applyProtection="1">
      <alignment vertical="top" wrapText="1"/>
      <protection locked="0"/>
    </xf>
    <xf numFmtId="49" fontId="7" fillId="3" borderId="3" xfId="0" applyNumberFormat="1" applyFont="1" applyFill="1" applyBorder="1" applyAlignment="1">
      <alignment horizontal="left" vertical="top" wrapText="1"/>
    </xf>
    <xf numFmtId="166" fontId="19" fillId="3" borderId="3" xfId="22" applyNumberFormat="1" applyFont="1" applyFill="1" applyBorder="1" applyAlignment="1" applyProtection="1">
      <alignment horizontal="right" vertical="top" wrapText="1"/>
      <protection locked="0"/>
    </xf>
    <xf numFmtId="166" fontId="7" fillId="3" borderId="3" xfId="22" applyNumberFormat="1" applyFont="1" applyFill="1" applyBorder="1" applyAlignment="1" applyProtection="1">
      <alignment horizontal="right" vertical="top" wrapText="1"/>
      <protection locked="0"/>
    </xf>
    <xf numFmtId="0" fontId="7" fillId="3" borderId="3" xfId="12" applyFont="1" applyFill="1" applyBorder="1" applyAlignment="1">
      <alignment horizontal="center" vertical="center"/>
    </xf>
    <xf numFmtId="0" fontId="7" fillId="0" borderId="3" xfId="12" applyFont="1" applyBorder="1" applyAlignment="1">
      <alignment horizontal="center" vertical="top"/>
    </xf>
    <xf numFmtId="49" fontId="7" fillId="3" borderId="4" xfId="0" applyNumberFormat="1" applyFont="1" applyFill="1" applyBorder="1" applyAlignment="1">
      <alignment horizontal="left" vertical="top" wrapText="1"/>
    </xf>
    <xf numFmtId="49" fontId="7" fillId="0" borderId="4" xfId="0" applyNumberFormat="1" applyFont="1" applyBorder="1" applyAlignment="1">
      <alignment horizontal="left" vertical="top" wrapText="1"/>
    </xf>
    <xf numFmtId="166" fontId="7" fillId="0" borderId="3" xfId="22" applyNumberFormat="1" applyFont="1" applyFill="1" applyBorder="1" applyAlignment="1">
      <alignment horizontal="right" vertical="top" wrapText="1"/>
    </xf>
    <xf numFmtId="0" fontId="7" fillId="0" borderId="3" xfId="0" applyFont="1" applyBorder="1" applyAlignment="1">
      <alignment horizontal="left" vertical="top" wrapText="1"/>
    </xf>
    <xf numFmtId="0" fontId="0" fillId="0" borderId="3" xfId="0" applyBorder="1" applyAlignment="1">
      <alignment horizontal="left" vertical="top" wrapText="1"/>
    </xf>
    <xf numFmtId="49" fontId="7" fillId="3" borderId="4" xfId="0" applyNumberFormat="1" applyFont="1" applyFill="1" applyBorder="1" applyAlignment="1">
      <alignment horizontal="left" wrapText="1"/>
    </xf>
    <xf numFmtId="49" fontId="7" fillId="0" borderId="4" xfId="0" applyNumberFormat="1" applyFont="1" applyBorder="1" applyAlignment="1">
      <alignment horizontal="left" wrapText="1"/>
    </xf>
    <xf numFmtId="166" fontId="7" fillId="0" borderId="3" xfId="22" applyNumberFormat="1" applyFont="1" applyFill="1" applyBorder="1" applyAlignment="1">
      <alignment horizontal="right" wrapText="1"/>
    </xf>
    <xf numFmtId="49" fontId="7" fillId="3" borderId="3" xfId="0" applyNumberFormat="1" applyFont="1" applyFill="1" applyBorder="1" applyAlignment="1">
      <alignment horizontal="left" wrapText="1"/>
    </xf>
    <xf numFmtId="166" fontId="7" fillId="2" borderId="3" xfId="22" applyNumberFormat="1" applyFont="1" applyFill="1" applyBorder="1" applyAlignment="1" applyProtection="1">
      <alignment horizontal="right" vertical="top" wrapText="1"/>
      <protection locked="0"/>
    </xf>
    <xf numFmtId="166" fontId="7" fillId="2" borderId="4" xfId="22" applyNumberFormat="1" applyFont="1" applyFill="1" applyBorder="1" applyAlignment="1">
      <alignment horizontal="right" wrapText="1"/>
    </xf>
    <xf numFmtId="166" fontId="7" fillId="2" borderId="3" xfId="22" applyNumberFormat="1" applyFont="1" applyFill="1" applyBorder="1" applyAlignment="1">
      <alignment horizontal="right" wrapText="1"/>
    </xf>
    <xf numFmtId="166" fontId="7" fillId="2" borderId="3" xfId="22" applyNumberFormat="1" applyFont="1" applyFill="1" applyBorder="1" applyAlignment="1">
      <alignment horizontal="right" vertical="top" wrapText="1"/>
    </xf>
    <xf numFmtId="166" fontId="7" fillId="2" borderId="4" xfId="22" applyNumberFormat="1" applyFont="1" applyFill="1" applyBorder="1" applyAlignment="1">
      <alignment horizontal="right" vertical="top" wrapText="1"/>
    </xf>
    <xf numFmtId="0" fontId="6" fillId="0" borderId="0" xfId="43"/>
    <xf numFmtId="0" fontId="8" fillId="2" borderId="3" xfId="43" applyFont="1" applyFill="1" applyBorder="1" applyAlignment="1">
      <alignment horizontal="center" vertical="center" wrapText="1"/>
    </xf>
    <xf numFmtId="49" fontId="8" fillId="2" borderId="3" xfId="43" applyNumberFormat="1" applyFont="1" applyFill="1" applyBorder="1" applyAlignment="1">
      <alignment horizontal="center" vertical="center"/>
    </xf>
    <xf numFmtId="0" fontId="6" fillId="0" borderId="0" xfId="43" applyAlignment="1">
      <alignment horizontal="center" vertical="center"/>
    </xf>
    <xf numFmtId="0" fontId="10" fillId="0" borderId="0" xfId="14" applyFont="1"/>
    <xf numFmtId="0" fontId="10" fillId="0" borderId="0" xfId="43" applyFont="1"/>
    <xf numFmtId="49" fontId="6" fillId="0" borderId="0" xfId="43" applyNumberFormat="1" applyAlignment="1">
      <alignment horizontal="left" vertical="center"/>
    </xf>
    <xf numFmtId="0" fontId="6" fillId="8" borderId="0" xfId="43" applyFill="1" applyAlignment="1">
      <alignment horizontal="center" vertical="center"/>
    </xf>
    <xf numFmtId="49" fontId="6" fillId="0" borderId="0" xfId="43" applyNumberFormat="1" applyAlignment="1">
      <alignment horizontal="center" vertical="center" wrapText="1"/>
    </xf>
    <xf numFmtId="0" fontId="6" fillId="0" borderId="3" xfId="43" applyBorder="1" applyAlignment="1">
      <alignment horizontal="center"/>
    </xf>
    <xf numFmtId="49" fontId="6" fillId="0" borderId="3" xfId="43" applyNumberFormat="1" applyBorder="1" applyAlignment="1">
      <alignment horizontal="center"/>
    </xf>
    <xf numFmtId="0" fontId="6" fillId="0" borderId="3" xfId="43" applyBorder="1"/>
    <xf numFmtId="49" fontId="20" fillId="0" borderId="3" xfId="43" applyNumberFormat="1" applyFont="1" applyBorder="1" applyAlignment="1">
      <alignment horizontal="center" vertical="top" wrapText="1" readingOrder="1"/>
    </xf>
    <xf numFmtId="0" fontId="20" fillId="0" borderId="3" xfId="43" applyFont="1" applyBorder="1" applyAlignment="1">
      <alignment horizontal="left" vertical="top" wrapText="1" readingOrder="1"/>
    </xf>
    <xf numFmtId="0" fontId="20" fillId="0" borderId="3" xfId="43" applyFont="1" applyBorder="1" applyAlignment="1">
      <alignment horizontal="left" wrapText="1" readingOrder="1"/>
    </xf>
    <xf numFmtId="49" fontId="10" fillId="0" borderId="3" xfId="14" applyNumberFormat="1" applyFont="1" applyBorder="1" applyAlignment="1">
      <alignment horizontal="center"/>
    </xf>
    <xf numFmtId="0" fontId="10" fillId="0" borderId="3" xfId="43" applyFont="1" applyBorder="1"/>
    <xf numFmtId="49" fontId="10" fillId="0" borderId="3" xfId="14" quotePrefix="1" applyNumberFormat="1" applyFont="1" applyBorder="1" applyAlignment="1">
      <alignment horizontal="center"/>
    </xf>
    <xf numFmtId="49" fontId="6" fillId="0" borderId="3" xfId="43" applyNumberFormat="1" applyBorder="1" applyAlignment="1">
      <alignment horizontal="center" vertical="center" wrapText="1"/>
    </xf>
    <xf numFmtId="0" fontId="6" fillId="0" borderId="3" xfId="43" applyBorder="1" applyAlignment="1">
      <alignment horizontal="left" vertical="center"/>
    </xf>
    <xf numFmtId="49" fontId="6" fillId="0" borderId="3" xfId="43" applyNumberFormat="1" applyBorder="1" applyAlignment="1">
      <alignment horizontal="center" vertical="center"/>
    </xf>
    <xf numFmtId="49" fontId="6" fillId="0" borderId="3" xfId="43" applyNumberFormat="1" applyBorder="1" applyAlignment="1">
      <alignment horizontal="left" vertical="center"/>
    </xf>
    <xf numFmtId="49" fontId="6" fillId="0" borderId="3" xfId="43" quotePrefix="1" applyNumberFormat="1" applyBorder="1" applyAlignment="1">
      <alignment horizontal="center"/>
    </xf>
    <xf numFmtId="49" fontId="6" fillId="0" borderId="3" xfId="43" quotePrefix="1" applyNumberFormat="1" applyBorder="1" applyAlignment="1">
      <alignment horizontal="center" wrapText="1"/>
    </xf>
    <xf numFmtId="49" fontId="20" fillId="0" borderId="3" xfId="43" applyNumberFormat="1" applyFont="1" applyBorder="1" applyAlignment="1">
      <alignment horizontal="center" vertical="center" wrapText="1" readingOrder="1"/>
    </xf>
    <xf numFmtId="0" fontId="20" fillId="0" borderId="3" xfId="43" applyFont="1" applyBorder="1" applyAlignment="1">
      <alignment horizontal="justify" vertical="center" wrapText="1" readingOrder="1"/>
    </xf>
    <xf numFmtId="0" fontId="20" fillId="0" borderId="3" xfId="43" applyFont="1" applyBorder="1" applyAlignment="1">
      <alignment horizontal="left" vertical="center" wrapText="1" readingOrder="1"/>
    </xf>
    <xf numFmtId="166" fontId="0" fillId="0" borderId="3" xfId="44" applyNumberFormat="1" applyFont="1" applyFill="1" applyBorder="1" applyAlignment="1">
      <alignment horizontal="center" vertical="top" wrapText="1"/>
    </xf>
    <xf numFmtId="166" fontId="6" fillId="0" borderId="3" xfId="44" applyNumberFormat="1" applyFont="1" applyFill="1" applyBorder="1" applyAlignment="1">
      <alignment horizontal="left" vertical="top"/>
    </xf>
    <xf numFmtId="0" fontId="13" fillId="0" borderId="3" xfId="19" applyBorder="1" applyAlignment="1">
      <alignment horizontal="center"/>
    </xf>
    <xf numFmtId="0" fontId="13" fillId="0" borderId="3" xfId="19" applyBorder="1"/>
    <xf numFmtId="0" fontId="22" fillId="6" borderId="0" xfId="45" applyFont="1" applyFill="1" applyAlignment="1">
      <alignment vertical="top"/>
    </xf>
    <xf numFmtId="0" fontId="23" fillId="6" borderId="0" xfId="45" applyFont="1" applyFill="1" applyAlignment="1">
      <alignment vertical="top"/>
    </xf>
    <xf numFmtId="0" fontId="23" fillId="11" borderId="0" xfId="45" applyFont="1" applyFill="1" applyAlignment="1">
      <alignment vertical="top"/>
    </xf>
    <xf numFmtId="0" fontId="24" fillId="0" borderId="3" xfId="45" applyFont="1" applyBorder="1" applyAlignment="1">
      <alignment horizontal="center" vertical="center" wrapText="1"/>
    </xf>
    <xf numFmtId="0" fontId="23" fillId="6" borderId="3" xfId="45" applyFont="1" applyFill="1" applyBorder="1" applyAlignment="1">
      <alignment horizontal="left" vertical="top"/>
    </xf>
    <xf numFmtId="0" fontId="23" fillId="6" borderId="3" xfId="45" applyFont="1" applyFill="1" applyBorder="1" applyAlignment="1">
      <alignment vertical="top"/>
    </xf>
    <xf numFmtId="0" fontId="25" fillId="12" borderId="0" xfId="45" quotePrefix="1" applyFont="1" applyFill="1" applyAlignment="1" applyProtection="1">
      <alignment vertical="top"/>
      <protection locked="0"/>
    </xf>
    <xf numFmtId="0" fontId="23" fillId="6" borderId="0" xfId="45" applyFont="1" applyFill="1" applyAlignment="1" applyProtection="1">
      <alignment vertical="top"/>
      <protection locked="0"/>
    </xf>
    <xf numFmtId="0" fontId="23" fillId="11" borderId="0" xfId="45" applyFont="1" applyFill="1" applyAlignment="1" applyProtection="1">
      <alignment vertical="top"/>
      <protection locked="0"/>
    </xf>
    <xf numFmtId="0" fontId="26" fillId="0" borderId="0" xfId="45" applyFont="1" applyAlignment="1">
      <alignment vertical="top"/>
    </xf>
    <xf numFmtId="0" fontId="23" fillId="0" borderId="0" xfId="45" applyFont="1" applyAlignment="1">
      <alignment vertical="top"/>
    </xf>
    <xf numFmtId="0" fontId="23" fillId="0" borderId="3" xfId="45" applyFont="1" applyBorder="1" applyAlignment="1">
      <alignment vertical="top"/>
    </xf>
    <xf numFmtId="0" fontId="25" fillId="12" borderId="0" xfId="45" applyFont="1" applyFill="1" applyAlignment="1" applyProtection="1">
      <alignment vertical="top"/>
      <protection locked="0"/>
    </xf>
    <xf numFmtId="0" fontId="27" fillId="6" borderId="0" xfId="45" applyFont="1" applyFill="1" applyAlignment="1">
      <alignment vertical="top"/>
    </xf>
    <xf numFmtId="0" fontId="23" fillId="6" borderId="0" xfId="45" applyFont="1" applyFill="1" applyAlignment="1">
      <alignment horizontal="left" vertical="top" wrapText="1"/>
    </xf>
    <xf numFmtId="0" fontId="28" fillId="11" borderId="0" xfId="45" applyFont="1" applyFill="1" applyAlignment="1">
      <alignment vertical="top"/>
    </xf>
    <xf numFmtId="0" fontId="28" fillId="6" borderId="0" xfId="45" applyFont="1" applyFill="1" applyAlignment="1" applyProtection="1">
      <alignment vertical="top"/>
      <protection locked="0"/>
    </xf>
    <xf numFmtId="0" fontId="23" fillId="0" borderId="0" xfId="46" applyFont="1" applyAlignment="1">
      <alignment horizontal="left" vertical="top"/>
    </xf>
    <xf numFmtId="0" fontId="28" fillId="6" borderId="0" xfId="45" applyFont="1" applyFill="1" applyAlignment="1">
      <alignment horizontal="left" vertical="top" wrapText="1"/>
    </xf>
    <xf numFmtId="0" fontId="28" fillId="6" borderId="0" xfId="45" applyFont="1" applyFill="1" applyAlignment="1">
      <alignment horizontal="center" vertical="top" wrapText="1"/>
    </xf>
    <xf numFmtId="0" fontId="28" fillId="11" borderId="0" xfId="45" applyFont="1" applyFill="1" applyAlignment="1" applyProtection="1">
      <alignment vertical="top"/>
      <protection locked="0"/>
    </xf>
    <xf numFmtId="0" fontId="23" fillId="0" borderId="0" xfId="46" applyFont="1" applyAlignment="1">
      <alignment vertical="top"/>
    </xf>
    <xf numFmtId="0" fontId="30" fillId="0" borderId="0" xfId="46" applyFont="1" applyAlignment="1" applyProtection="1">
      <alignment vertical="top"/>
      <protection locked="0"/>
    </xf>
    <xf numFmtId="0" fontId="30" fillId="0" borderId="0" xfId="46" applyFont="1" applyAlignment="1" applyProtection="1">
      <alignment vertical="top" wrapText="1"/>
      <protection locked="0"/>
    </xf>
    <xf numFmtId="0" fontId="23" fillId="0" borderId="0" xfId="46" applyFont="1" applyAlignment="1" applyProtection="1">
      <alignment vertical="top" wrapText="1"/>
      <protection locked="0"/>
    </xf>
    <xf numFmtId="0" fontId="23" fillId="11" borderId="0" xfId="46" applyFont="1" applyFill="1" applyAlignment="1">
      <alignment vertical="top"/>
    </xf>
    <xf numFmtId="0" fontId="23" fillId="6" borderId="19" xfId="46" applyFont="1" applyFill="1" applyBorder="1" applyAlignment="1" applyProtection="1">
      <alignment vertical="top" wrapText="1"/>
      <protection locked="0"/>
    </xf>
    <xf numFmtId="0" fontId="23" fillId="6" borderId="16" xfId="46" applyFont="1" applyFill="1" applyBorder="1" applyAlignment="1" applyProtection="1">
      <alignment vertical="top" wrapText="1"/>
      <protection locked="0"/>
    </xf>
    <xf numFmtId="168" fontId="23" fillId="6" borderId="16" xfId="46" applyNumberFormat="1" applyFont="1" applyFill="1" applyBorder="1" applyAlignment="1" applyProtection="1">
      <alignment vertical="top" wrapText="1"/>
      <protection locked="0"/>
    </xf>
    <xf numFmtId="0" fontId="23" fillId="7" borderId="0" xfId="46" applyFont="1" applyFill="1" applyAlignment="1">
      <alignment horizontal="left" vertical="top"/>
    </xf>
    <xf numFmtId="0" fontId="23" fillId="6" borderId="0" xfId="46" applyFont="1" applyFill="1" applyAlignment="1">
      <alignment vertical="top"/>
    </xf>
    <xf numFmtId="0" fontId="30" fillId="6" borderId="0" xfId="45" applyFont="1" applyFill="1" applyAlignment="1">
      <alignment horizontal="left" vertical="top"/>
    </xf>
    <xf numFmtId="0" fontId="30" fillId="6" borderId="0" xfId="45" applyFont="1" applyFill="1" applyAlignment="1">
      <alignment horizontal="left" vertical="top" wrapText="1"/>
    </xf>
    <xf numFmtId="0" fontId="6" fillId="0" borderId="0" xfId="50" applyAlignment="1">
      <alignment horizontal="right"/>
    </xf>
    <xf numFmtId="0" fontId="8" fillId="0" borderId="0" xfId="50" applyFont="1"/>
    <xf numFmtId="0" fontId="6" fillId="0" borderId="0" xfId="50"/>
    <xf numFmtId="0" fontId="6" fillId="0" borderId="0" xfId="50" applyAlignment="1">
      <alignment vertical="center" wrapText="1"/>
    </xf>
    <xf numFmtId="0" fontId="6" fillId="2" borderId="3" xfId="50" applyFill="1" applyBorder="1" applyAlignment="1">
      <alignment horizontal="center" vertical="center" wrapText="1"/>
    </xf>
    <xf numFmtId="0" fontId="6" fillId="0" borderId="0" xfId="50" applyAlignment="1">
      <alignment vertical="center"/>
    </xf>
    <xf numFmtId="0" fontId="6" fillId="0" borderId="3" xfId="50" applyBorder="1" applyAlignment="1">
      <alignment vertical="center" wrapText="1"/>
    </xf>
    <xf numFmtId="0" fontId="6" fillId="0" borderId="3" xfId="50" applyBorder="1" applyAlignment="1">
      <alignment horizontal="left" vertical="center" wrapText="1"/>
    </xf>
    <xf numFmtId="0" fontId="6" fillId="0" borderId="3" xfId="50" applyBorder="1"/>
    <xf numFmtId="0" fontId="34" fillId="4" borderId="0" xfId="85" applyFont="1" applyFill="1"/>
    <xf numFmtId="0" fontId="5" fillId="4" borderId="0" xfId="85" applyFill="1"/>
    <xf numFmtId="0" fontId="35" fillId="4" borderId="0" xfId="85" applyFont="1" applyFill="1"/>
    <xf numFmtId="0" fontId="36" fillId="4" borderId="0" xfId="85" applyFont="1" applyFill="1"/>
    <xf numFmtId="0" fontId="37" fillId="2" borderId="3" xfId="85" applyFont="1" applyFill="1" applyBorder="1" applyAlignment="1">
      <alignment horizontal="center" vertical="center"/>
    </xf>
    <xf numFmtId="0" fontId="37" fillId="2" borderId="3" xfId="85" applyFont="1" applyFill="1" applyBorder="1" applyAlignment="1">
      <alignment horizontal="center" vertical="center" wrapText="1"/>
    </xf>
    <xf numFmtId="0" fontId="37" fillId="2" borderId="3" xfId="85" applyFont="1" applyFill="1" applyBorder="1" applyAlignment="1">
      <alignment horizontal="center" wrapText="1"/>
    </xf>
    <xf numFmtId="0" fontId="37" fillId="4" borderId="3" xfId="85" applyFont="1" applyFill="1" applyBorder="1"/>
    <xf numFmtId="43" fontId="37" fillId="4" borderId="3" xfId="88" applyFont="1" applyFill="1" applyBorder="1"/>
    <xf numFmtId="43" fontId="37" fillId="0" borderId="3" xfId="88" applyFont="1" applyFill="1" applyBorder="1"/>
    <xf numFmtId="0" fontId="37" fillId="4" borderId="3" xfId="85" applyFont="1" applyFill="1" applyBorder="1" applyAlignment="1">
      <alignment wrapText="1"/>
    </xf>
    <xf numFmtId="0" fontId="9" fillId="0" borderId="0" xfId="89"/>
    <xf numFmtId="0" fontId="9" fillId="0" borderId="0" xfId="89" applyAlignment="1">
      <alignment horizontal="center"/>
    </xf>
    <xf numFmtId="0" fontId="10" fillId="2" borderId="3" xfId="89" applyFont="1" applyFill="1" applyBorder="1" applyAlignment="1">
      <alignment horizontal="center" vertical="top"/>
    </xf>
    <xf numFmtId="0" fontId="10" fillId="2" borderId="3" xfId="89" quotePrefix="1" applyFont="1" applyFill="1" applyBorder="1" applyAlignment="1">
      <alignment horizontal="center" vertical="top"/>
    </xf>
    <xf numFmtId="0" fontId="4" fillId="2" borderId="3" xfId="89" applyFont="1" applyFill="1" applyBorder="1" applyAlignment="1">
      <alignment horizontal="center" vertical="top"/>
    </xf>
    <xf numFmtId="0" fontId="19" fillId="2" borderId="3" xfId="89" applyFont="1" applyFill="1" applyBorder="1" applyAlignment="1">
      <alignment horizontal="center" vertical="top"/>
    </xf>
    <xf numFmtId="0" fontId="4" fillId="2" borderId="3" xfId="89" applyFont="1" applyFill="1" applyBorder="1" applyAlignment="1">
      <alignment horizontal="left" vertical="top"/>
    </xf>
    <xf numFmtId="0" fontId="9" fillId="0" borderId="3" xfId="89" applyBorder="1" applyAlignment="1">
      <alignment horizontal="center"/>
    </xf>
    <xf numFmtId="0" fontId="9" fillId="0" borderId="3" xfId="89" applyBorder="1"/>
    <xf numFmtId="0" fontId="8" fillId="17" borderId="0" xfId="89" applyFont="1" applyFill="1" applyAlignment="1">
      <alignment horizontal="center" vertical="top"/>
    </xf>
    <xf numFmtId="0" fontId="4" fillId="0" borderId="0" xfId="89" applyFont="1" applyAlignment="1">
      <alignment horizontal="left" vertical="top" wrapText="1"/>
    </xf>
    <xf numFmtId="0" fontId="8" fillId="14" borderId="0" xfId="89" applyFont="1" applyFill="1" applyAlignment="1">
      <alignment horizontal="center" vertical="top"/>
    </xf>
    <xf numFmtId="0" fontId="38" fillId="18" borderId="3" xfId="3" applyFont="1" applyFill="1" applyBorder="1" applyAlignment="1">
      <alignment horizontal="left" vertical="top"/>
    </xf>
    <xf numFmtId="0" fontId="38" fillId="18" borderId="3" xfId="3" applyFont="1" applyFill="1" applyBorder="1" applyAlignment="1">
      <alignment vertical="top"/>
    </xf>
    <xf numFmtId="166" fontId="38" fillId="18" borderId="3" xfId="90" applyNumberFormat="1" applyFont="1" applyFill="1" applyBorder="1" applyAlignment="1">
      <alignment vertical="top"/>
    </xf>
    <xf numFmtId="0" fontId="4" fillId="0" borderId="3" xfId="3" applyFont="1" applyBorder="1" applyAlignment="1">
      <alignment horizontal="center" vertical="top"/>
    </xf>
    <xf numFmtId="0" fontId="10" fillId="0" borderId="3" xfId="89" applyFont="1" applyBorder="1" applyAlignment="1">
      <alignment horizontal="center" vertical="top" wrapText="1"/>
    </xf>
    <xf numFmtId="0" fontId="4" fillId="0" borderId="8" xfId="3" applyFont="1" applyBorder="1" applyAlignment="1">
      <alignment vertical="top"/>
    </xf>
    <xf numFmtId="0" fontId="4" fillId="0" borderId="3" xfId="89" applyFont="1" applyBorder="1" applyAlignment="1">
      <alignment horizontal="left" vertical="top" wrapText="1"/>
    </xf>
    <xf numFmtId="166" fontId="4" fillId="0" borderId="3" xfId="90" applyNumberFormat="1" applyFont="1" applyBorder="1" applyAlignment="1">
      <alignment horizontal="left" vertical="top" wrapText="1"/>
    </xf>
    <xf numFmtId="0" fontId="9" fillId="0" borderId="0" xfId="89" applyAlignment="1">
      <alignment wrapText="1"/>
    </xf>
    <xf numFmtId="0" fontId="4" fillId="0" borderId="8" xfId="3" applyFont="1" applyBorder="1" applyAlignment="1">
      <alignment vertical="top" wrapText="1"/>
    </xf>
    <xf numFmtId="0" fontId="8" fillId="0" borderId="0" xfId="91" applyFont="1"/>
    <xf numFmtId="0" fontId="4" fillId="0" borderId="0" xfId="91"/>
    <xf numFmtId="0" fontId="4" fillId="0" borderId="0" xfId="91" applyAlignment="1">
      <alignment horizontal="right"/>
    </xf>
    <xf numFmtId="0" fontId="8" fillId="2" borderId="3" xfId="89" applyFont="1" applyFill="1" applyBorder="1" applyAlignment="1">
      <alignment vertical="top" wrapText="1"/>
    </xf>
    <xf numFmtId="0" fontId="4" fillId="2" borderId="3" xfId="91" applyFill="1" applyBorder="1" applyAlignment="1">
      <alignment horizontal="center" vertical="center" wrapText="1"/>
    </xf>
    <xf numFmtId="0" fontId="4" fillId="0" borderId="0" xfId="91" applyAlignment="1">
      <alignment vertical="center" wrapText="1"/>
    </xf>
    <xf numFmtId="0" fontId="4" fillId="0" borderId="3" xfId="91" applyBorder="1" applyAlignment="1">
      <alignment vertical="center" wrapText="1"/>
    </xf>
    <xf numFmtId="0" fontId="4" fillId="0" borderId="3" xfId="91" applyBorder="1" applyAlignment="1">
      <alignment horizontal="left" vertical="center" wrapText="1"/>
    </xf>
    <xf numFmtId="0" fontId="4" fillId="0" borderId="0" xfId="91" applyAlignment="1">
      <alignment vertical="center"/>
    </xf>
    <xf numFmtId="0" fontId="4" fillId="0" borderId="3" xfId="91" applyBorder="1"/>
    <xf numFmtId="0" fontId="8" fillId="0" borderId="0" xfId="89" applyFont="1"/>
    <xf numFmtId="166" fontId="16" fillId="2" borderId="3" xfId="29" applyNumberFormat="1" applyFont="1" applyFill="1" applyBorder="1" applyAlignment="1">
      <alignment horizontal="center" vertical="center" wrapText="1"/>
    </xf>
    <xf numFmtId="0" fontId="44" fillId="0" borderId="0" xfId="0" applyFont="1"/>
    <xf numFmtId="0" fontId="44" fillId="0" borderId="0" xfId="91" applyFont="1"/>
    <xf numFmtId="0" fontId="44" fillId="0" borderId="3" xfId="3" applyFont="1" applyBorder="1" applyAlignment="1">
      <alignment horizontal="center" vertical="top"/>
    </xf>
    <xf numFmtId="0" fontId="44" fillId="11" borderId="0" xfId="45" applyFont="1" applyFill="1" applyAlignment="1">
      <alignment vertical="top"/>
    </xf>
    <xf numFmtId="0" fontId="44" fillId="0" borderId="3" xfId="0" applyFont="1" applyBorder="1" applyAlignment="1">
      <alignment horizontal="left" vertical="top" wrapText="1"/>
    </xf>
    <xf numFmtId="168" fontId="44" fillId="6" borderId="3" xfId="49" applyNumberFormat="1" applyFont="1" applyFill="1" applyBorder="1" applyAlignment="1" applyProtection="1">
      <alignment vertical="top" wrapText="1"/>
      <protection locked="0"/>
    </xf>
    <xf numFmtId="166" fontId="44" fillId="2" borderId="3" xfId="29" applyNumberFormat="1" applyFont="1" applyFill="1" applyBorder="1" applyAlignment="1">
      <alignment horizontal="right"/>
    </xf>
    <xf numFmtId="166" fontId="40" fillId="0" borderId="3" xfId="22" applyNumberFormat="1" applyFont="1" applyBorder="1" applyAlignment="1">
      <alignment horizontal="right" vertical="center"/>
    </xf>
    <xf numFmtId="166" fontId="49" fillId="3" borderId="3" xfId="22" applyNumberFormat="1" applyFont="1" applyFill="1" applyBorder="1" applyAlignment="1">
      <alignment horizontal="center" vertical="center"/>
    </xf>
    <xf numFmtId="166" fontId="40" fillId="6" borderId="3" xfId="22" applyNumberFormat="1" applyFont="1" applyFill="1" applyBorder="1" applyAlignment="1" applyProtection="1">
      <alignment horizontal="right" vertical="top" wrapText="1"/>
      <protection locked="0"/>
    </xf>
    <xf numFmtId="166" fontId="40" fillId="2" borderId="3" xfId="22" applyNumberFormat="1" applyFont="1" applyFill="1" applyBorder="1" applyAlignment="1" applyProtection="1">
      <alignment horizontal="right" vertical="top" wrapText="1"/>
      <protection locked="0"/>
    </xf>
    <xf numFmtId="166" fontId="49" fillId="3" borderId="3" xfId="22" applyNumberFormat="1" applyFont="1" applyFill="1" applyBorder="1" applyAlignment="1">
      <alignment horizontal="right" vertical="center"/>
    </xf>
    <xf numFmtId="0" fontId="46" fillId="11" borderId="0" xfId="49" applyFont="1" applyFill="1" applyAlignment="1">
      <alignment vertical="top"/>
    </xf>
    <xf numFmtId="0" fontId="47" fillId="6" borderId="0" xfId="49" applyFont="1" applyFill="1" applyAlignment="1">
      <alignment vertical="top"/>
    </xf>
    <xf numFmtId="0" fontId="46" fillId="6" borderId="0" xfId="49" applyFont="1" applyFill="1" applyAlignment="1">
      <alignment vertical="top"/>
    </xf>
    <xf numFmtId="0" fontId="46" fillId="6" borderId="3" xfId="49" applyFont="1" applyFill="1" applyBorder="1" applyAlignment="1">
      <alignment vertical="top"/>
    </xf>
    <xf numFmtId="0" fontId="46" fillId="6" borderId="1" xfId="49" applyFont="1" applyFill="1" applyBorder="1" applyAlignment="1">
      <alignment vertical="top"/>
    </xf>
    <xf numFmtId="0" fontId="46" fillId="0" borderId="0" xfId="49" applyFont="1" applyAlignment="1">
      <alignment vertical="top"/>
    </xf>
    <xf numFmtId="166" fontId="50" fillId="3" borderId="3" xfId="22" applyNumberFormat="1" applyFont="1" applyFill="1" applyBorder="1" applyAlignment="1">
      <alignment horizontal="center" vertical="center"/>
    </xf>
    <xf numFmtId="166" fontId="44" fillId="2" borderId="3" xfId="22" quotePrefix="1" applyNumberFormat="1" applyFont="1" applyFill="1" applyBorder="1" applyAlignment="1" applyProtection="1">
      <alignment vertical="top"/>
      <protection locked="0"/>
    </xf>
    <xf numFmtId="10" fontId="44" fillId="2" borderId="3" xfId="13" quotePrefix="1" applyNumberFormat="1" applyFont="1" applyFill="1" applyBorder="1" applyAlignment="1" applyProtection="1">
      <alignment horizontal="right" vertical="top"/>
      <protection locked="0"/>
    </xf>
    <xf numFmtId="49" fontId="40" fillId="6" borderId="3" xfId="0" applyNumberFormat="1" applyFont="1" applyFill="1" applyBorder="1" applyAlignment="1" applyProtection="1">
      <alignment horizontal="left" wrapText="1"/>
      <protection locked="0"/>
    </xf>
    <xf numFmtId="166" fontId="40" fillId="6" borderId="3" xfId="22" applyNumberFormat="1" applyFont="1" applyFill="1" applyBorder="1" applyAlignment="1" applyProtection="1">
      <alignment wrapText="1"/>
      <protection locked="0"/>
    </xf>
    <xf numFmtId="49" fontId="40" fillId="3" borderId="3" xfId="13" applyNumberFormat="1" applyFont="1" applyFill="1" applyBorder="1" applyAlignment="1" applyProtection="1">
      <alignment horizontal="left" wrapText="1"/>
      <protection locked="0"/>
    </xf>
    <xf numFmtId="166" fontId="39" fillId="2" borderId="3" xfId="22" applyNumberFormat="1" applyFont="1" applyFill="1" applyBorder="1" applyAlignment="1" applyProtection="1">
      <alignment wrapText="1"/>
      <protection locked="0"/>
    </xf>
    <xf numFmtId="0" fontId="49" fillId="3" borderId="3" xfId="3" applyFont="1" applyFill="1" applyBorder="1" applyAlignment="1">
      <alignment horizontal="center" vertical="center"/>
    </xf>
    <xf numFmtId="49" fontId="40" fillId="3" borderId="3" xfId="0" applyNumberFormat="1" applyFont="1" applyFill="1" applyBorder="1" applyAlignment="1" applyProtection="1">
      <alignment horizontal="left" vertical="top" wrapText="1"/>
      <protection locked="0"/>
    </xf>
    <xf numFmtId="1" fontId="40" fillId="6" borderId="3" xfId="0" applyNumberFormat="1" applyFont="1" applyFill="1" applyBorder="1" applyAlignment="1" applyProtection="1">
      <alignment vertical="top" wrapText="1"/>
      <protection locked="0"/>
    </xf>
    <xf numFmtId="10" fontId="40" fillId="2" borderId="3" xfId="13" applyNumberFormat="1" applyFont="1" applyFill="1" applyBorder="1" applyAlignment="1" applyProtection="1">
      <alignment vertical="top" wrapText="1"/>
      <protection locked="0"/>
    </xf>
    <xf numFmtId="1" fontId="40" fillId="6" borderId="2" xfId="0" applyNumberFormat="1" applyFont="1" applyFill="1" applyBorder="1" applyAlignment="1" applyProtection="1">
      <alignment vertical="top" wrapText="1"/>
      <protection locked="0"/>
    </xf>
    <xf numFmtId="10" fontId="40" fillId="2" borderId="2" xfId="13" applyNumberFormat="1" applyFont="1" applyFill="1" applyBorder="1" applyAlignment="1" applyProtection="1">
      <alignment vertical="top" wrapText="1"/>
      <protection locked="0"/>
    </xf>
    <xf numFmtId="0" fontId="41" fillId="2" borderId="3" xfId="10" applyFont="1" applyFill="1" applyBorder="1" applyAlignment="1">
      <alignment horizontal="center" vertical="top" wrapText="1"/>
    </xf>
    <xf numFmtId="166" fontId="39" fillId="0" borderId="3" xfId="22" applyNumberFormat="1" applyFont="1" applyFill="1" applyBorder="1" applyAlignment="1">
      <alignment vertical="top"/>
    </xf>
    <xf numFmtId="166" fontId="39" fillId="2" borderId="3" xfId="22" applyNumberFormat="1" applyFont="1" applyFill="1" applyBorder="1" applyAlignment="1">
      <alignment vertical="top"/>
    </xf>
    <xf numFmtId="166" fontId="39" fillId="2" borderId="3" xfId="22" applyNumberFormat="1" applyFont="1" applyFill="1" applyBorder="1" applyAlignment="1">
      <alignment horizontal="center" vertical="top" wrapText="1"/>
    </xf>
    <xf numFmtId="166" fontId="39" fillId="2" borderId="3" xfId="22" applyNumberFormat="1" applyFont="1" applyFill="1" applyBorder="1" applyAlignment="1">
      <alignment horizontal="left" vertical="top" wrapText="1"/>
    </xf>
    <xf numFmtId="0" fontId="33" fillId="0" borderId="0" xfId="0" applyFont="1"/>
    <xf numFmtId="0" fontId="33" fillId="0" borderId="0" xfId="0" applyFont="1" applyAlignment="1">
      <alignment horizontal="center"/>
    </xf>
    <xf numFmtId="0" fontId="49" fillId="3" borderId="3" xfId="3" applyFont="1" applyFill="1" applyBorder="1" applyAlignment="1">
      <alignment horizontal="center"/>
    </xf>
    <xf numFmtId="41" fontId="39" fillId="0" borderId="3" xfId="5" applyFont="1" applyFill="1" applyBorder="1" applyAlignment="1">
      <alignment wrapText="1"/>
    </xf>
    <xf numFmtId="41" fontId="39" fillId="2" borderId="3" xfId="5" applyFont="1" applyFill="1" applyBorder="1" applyAlignment="1">
      <alignment wrapText="1"/>
    </xf>
    <xf numFmtId="0" fontId="33" fillId="5" borderId="1" xfId="0" applyFont="1" applyFill="1" applyBorder="1" applyAlignment="1">
      <alignment horizontal="center" vertical="top" wrapText="1"/>
    </xf>
    <xf numFmtId="0" fontId="49" fillId="3" borderId="3" xfId="3" applyFont="1" applyFill="1" applyBorder="1" applyAlignment="1">
      <alignment horizontal="center" vertical="top"/>
    </xf>
    <xf numFmtId="41" fontId="39" fillId="6" borderId="3" xfId="5" applyFont="1" applyFill="1" applyBorder="1" applyAlignment="1" applyProtection="1">
      <alignment vertical="top" wrapText="1"/>
      <protection locked="0"/>
    </xf>
    <xf numFmtId="41" fontId="39" fillId="2" borderId="3" xfId="5" applyFont="1" applyFill="1" applyBorder="1" applyAlignment="1" applyProtection="1">
      <alignment vertical="top" wrapText="1"/>
      <protection locked="0"/>
    </xf>
    <xf numFmtId="41" fontId="49" fillId="3" borderId="3" xfId="5" applyFont="1" applyFill="1" applyBorder="1" applyAlignment="1">
      <alignment horizontal="center" vertical="top"/>
    </xf>
    <xf numFmtId="0" fontId="33" fillId="2" borderId="3" xfId="0" applyFont="1" applyFill="1" applyBorder="1" applyAlignment="1">
      <alignment horizontal="center" vertical="center" wrapText="1"/>
    </xf>
    <xf numFmtId="166" fontId="51" fillId="3" borderId="3" xfId="22" applyNumberFormat="1" applyFont="1" applyFill="1" applyBorder="1" applyAlignment="1">
      <alignment horizontal="right"/>
    </xf>
    <xf numFmtId="166" fontId="39" fillId="6" borderId="3" xfId="22" applyNumberFormat="1" applyFont="1" applyFill="1" applyBorder="1" applyAlignment="1" applyProtection="1">
      <alignment wrapText="1"/>
      <protection locked="0"/>
    </xf>
    <xf numFmtId="166" fontId="33" fillId="5" borderId="3" xfId="22" applyNumberFormat="1" applyFont="1" applyFill="1" applyBorder="1" applyAlignment="1">
      <alignment horizontal="center" vertical="top" wrapText="1"/>
    </xf>
    <xf numFmtId="166" fontId="49" fillId="3" borderId="3" xfId="22" applyNumberFormat="1" applyFont="1" applyFill="1" applyBorder="1" applyAlignment="1">
      <alignment horizontal="center"/>
    </xf>
    <xf numFmtId="166" fontId="39" fillId="3" borderId="3" xfId="22" applyNumberFormat="1" applyFont="1" applyFill="1" applyBorder="1" applyAlignment="1">
      <alignment horizontal="center" wrapText="1"/>
    </xf>
    <xf numFmtId="166" fontId="39" fillId="0" borderId="3" xfId="22" applyNumberFormat="1" applyFont="1" applyFill="1" applyBorder="1" applyAlignment="1">
      <alignment horizontal="right" wrapText="1"/>
    </xf>
    <xf numFmtId="166" fontId="39" fillId="2" borderId="3" xfId="22" applyNumberFormat="1" applyFont="1" applyFill="1" applyBorder="1" applyAlignment="1">
      <alignment horizontal="right" wrapText="1"/>
    </xf>
    <xf numFmtId="166" fontId="39" fillId="2" borderId="3" xfId="22" applyNumberFormat="1" applyFont="1" applyFill="1" applyBorder="1" applyAlignment="1">
      <alignment horizontal="right" vertical="top" wrapText="1"/>
    </xf>
    <xf numFmtId="166" fontId="39" fillId="3" borderId="3" xfId="22" applyNumberFormat="1" applyFont="1" applyFill="1" applyBorder="1" applyAlignment="1">
      <alignment horizontal="center" vertical="top" wrapText="1"/>
    </xf>
    <xf numFmtId="166" fontId="39" fillId="0" borderId="3" xfId="22" applyNumberFormat="1" applyFont="1" applyFill="1" applyBorder="1" applyAlignment="1">
      <alignment horizontal="right" vertical="top" wrapText="1"/>
    </xf>
    <xf numFmtId="166" fontId="39" fillId="0" borderId="3" xfId="22" applyNumberFormat="1" applyFont="1" applyFill="1" applyBorder="1" applyAlignment="1">
      <alignment vertical="top" wrapText="1"/>
    </xf>
    <xf numFmtId="166" fontId="49" fillId="3" borderId="5" xfId="22" applyNumberFormat="1" applyFont="1" applyFill="1" applyBorder="1" applyAlignment="1">
      <alignment horizontal="center"/>
    </xf>
    <xf numFmtId="0" fontId="33" fillId="5" borderId="3" xfId="0" applyFont="1" applyFill="1" applyBorder="1" applyAlignment="1">
      <alignment horizontal="center" vertical="center" wrapText="1"/>
    </xf>
    <xf numFmtId="166" fontId="39" fillId="6" borderId="3" xfId="22" applyNumberFormat="1" applyFont="1" applyFill="1" applyBorder="1" applyAlignment="1" applyProtection="1">
      <alignment horizontal="right" wrapText="1"/>
      <protection locked="0"/>
    </xf>
    <xf numFmtId="0" fontId="40" fillId="0" borderId="3" xfId="0" applyFont="1" applyBorder="1" applyAlignment="1">
      <alignment horizontal="left" vertical="top" wrapText="1"/>
    </xf>
    <xf numFmtId="0" fontId="40" fillId="3" borderId="3" xfId="0" applyFont="1" applyFill="1" applyBorder="1" applyAlignment="1">
      <alignment horizontal="left" vertical="top" wrapText="1"/>
    </xf>
    <xf numFmtId="0" fontId="40" fillId="0" borderId="3" xfId="0" applyFont="1" applyBorder="1" applyAlignment="1">
      <alignment horizontal="left" wrapText="1"/>
    </xf>
    <xf numFmtId="0" fontId="40" fillId="3" borderId="3" xfId="0" applyFont="1" applyFill="1" applyBorder="1" applyAlignment="1">
      <alignment horizontal="left" wrapText="1"/>
    </xf>
    <xf numFmtId="0" fontId="40" fillId="3" borderId="3" xfId="0" applyFont="1" applyFill="1" applyBorder="1" applyAlignment="1">
      <alignment horizontal="left" vertical="center" wrapText="1"/>
    </xf>
    <xf numFmtId="0" fontId="49" fillId="3" borderId="3" xfId="2" applyFont="1" applyFill="1" applyBorder="1" applyAlignment="1">
      <alignment horizontal="center"/>
    </xf>
    <xf numFmtId="166" fontId="40" fillId="6" borderId="3" xfId="22" applyNumberFormat="1" applyFont="1" applyFill="1" applyBorder="1" applyAlignment="1" applyProtection="1">
      <alignment vertical="center" wrapText="1"/>
      <protection locked="0"/>
    </xf>
    <xf numFmtId="166" fontId="41" fillId="2" borderId="3" xfId="22" applyNumberFormat="1" applyFont="1" applyFill="1" applyBorder="1" applyAlignment="1">
      <alignment horizontal="center" vertical="center" wrapText="1"/>
    </xf>
    <xf numFmtId="166" fontId="39" fillId="3" borderId="3" xfId="22" applyNumberFormat="1" applyFont="1" applyFill="1" applyBorder="1" applyAlignment="1" applyProtection="1">
      <alignment horizontal="right" wrapText="1"/>
      <protection locked="0"/>
    </xf>
    <xf numFmtId="166" fontId="41" fillId="10" borderId="3" xfId="22" applyNumberFormat="1" applyFont="1" applyFill="1" applyBorder="1" applyAlignment="1">
      <alignment horizontal="center" vertical="top" wrapText="1"/>
    </xf>
    <xf numFmtId="166" fontId="39" fillId="0" borderId="3" xfId="22" applyNumberFormat="1" applyFont="1" applyFill="1" applyBorder="1" applyAlignment="1" applyProtection="1">
      <alignment vertical="top" wrapText="1"/>
      <protection locked="0"/>
    </xf>
    <xf numFmtId="166" fontId="44" fillId="6" borderId="3" xfId="22" applyNumberFormat="1" applyFont="1" applyFill="1" applyBorder="1" applyAlignment="1" applyProtection="1">
      <alignment vertical="top" wrapText="1"/>
      <protection locked="0"/>
    </xf>
    <xf numFmtId="1" fontId="44" fillId="2" borderId="3" xfId="0" applyNumberFormat="1" applyFont="1" applyFill="1" applyBorder="1" applyAlignment="1" applyProtection="1">
      <alignment vertical="top" wrapText="1"/>
      <protection locked="0"/>
    </xf>
    <xf numFmtId="10" fontId="39" fillId="2" borderId="3" xfId="0" applyNumberFormat="1" applyFont="1" applyFill="1" applyBorder="1" applyAlignment="1">
      <alignment horizontal="right" vertical="top"/>
    </xf>
    <xf numFmtId="0" fontId="33" fillId="2" borderId="3" xfId="0" applyFont="1" applyFill="1" applyBorder="1" applyAlignment="1">
      <alignment horizontal="center" vertical="top" wrapText="1"/>
    </xf>
    <xf numFmtId="166" fontId="41" fillId="2" borderId="3" xfId="22" applyNumberFormat="1" applyFont="1" applyFill="1" applyBorder="1" applyAlignment="1">
      <alignment horizontal="center" vertical="top" wrapText="1"/>
    </xf>
    <xf numFmtId="0" fontId="49" fillId="3" borderId="5" xfId="2" applyFont="1" applyFill="1" applyBorder="1" applyAlignment="1">
      <alignment horizontal="center"/>
    </xf>
    <xf numFmtId="10" fontId="39" fillId="2" borderId="3" xfId="0" applyNumberFormat="1" applyFont="1" applyFill="1" applyBorder="1" applyAlignment="1">
      <alignment horizontal="center" vertical="center"/>
    </xf>
    <xf numFmtId="0" fontId="49" fillId="3" borderId="5" xfId="2" applyFont="1" applyFill="1" applyBorder="1" applyAlignment="1">
      <alignment horizontal="center" vertical="center"/>
    </xf>
    <xf numFmtId="166" fontId="49" fillId="3" borderId="5" xfId="22" applyNumberFormat="1" applyFont="1" applyFill="1" applyBorder="1" applyAlignment="1">
      <alignment horizontal="right" vertical="center"/>
    </xf>
    <xf numFmtId="10" fontId="39" fillId="0" borderId="3" xfId="0" applyNumberFormat="1" applyFont="1" applyBorder="1" applyAlignment="1">
      <alignment horizontal="center" vertical="center"/>
    </xf>
    <xf numFmtId="166" fontId="51" fillId="9" borderId="3" xfId="22" applyNumberFormat="1" applyFont="1" applyFill="1" applyBorder="1" applyAlignment="1">
      <alignment horizontal="right" vertical="top"/>
    </xf>
    <xf numFmtId="166" fontId="39" fillId="6" borderId="3" xfId="22" applyNumberFormat="1" applyFont="1" applyFill="1" applyBorder="1" applyAlignment="1" applyProtection="1">
      <alignment vertical="top" wrapText="1"/>
      <protection locked="0"/>
    </xf>
    <xf numFmtId="0" fontId="40" fillId="0" borderId="3" xfId="3" applyFont="1" applyBorder="1" applyAlignment="1">
      <alignment vertical="top"/>
    </xf>
    <xf numFmtId="0" fontId="39" fillId="4" borderId="3" xfId="3" applyFont="1" applyFill="1" applyBorder="1" applyAlignment="1">
      <alignment horizontal="center"/>
    </xf>
    <xf numFmtId="10" fontId="39" fillId="7" borderId="3" xfId="10" applyNumberFormat="1" applyFont="1" applyFill="1" applyBorder="1" applyAlignment="1">
      <alignment horizontal="right" vertical="top"/>
    </xf>
    <xf numFmtId="166" fontId="39" fillId="0" borderId="3" xfId="22" applyNumberFormat="1" applyFont="1" applyBorder="1" applyAlignment="1">
      <alignment horizontal="right"/>
    </xf>
    <xf numFmtId="166" fontId="40" fillId="2" borderId="3" xfId="22" quotePrefix="1" applyNumberFormat="1" applyFont="1" applyFill="1" applyBorder="1" applyAlignment="1">
      <alignment horizontal="right"/>
    </xf>
    <xf numFmtId="0" fontId="40" fillId="3" borderId="3" xfId="3" applyFont="1" applyFill="1" applyBorder="1" applyAlignment="1">
      <alignment vertical="center"/>
    </xf>
    <xf numFmtId="166" fontId="39" fillId="3" borderId="3" xfId="22" applyNumberFormat="1" applyFont="1" applyFill="1" applyBorder="1" applyAlignment="1">
      <alignment vertical="center"/>
    </xf>
    <xf numFmtId="166" fontId="39" fillId="0" borderId="3" xfId="22" applyNumberFormat="1" applyFont="1" applyBorder="1" applyAlignment="1">
      <alignment horizontal="right" vertical="center"/>
    </xf>
    <xf numFmtId="166" fontId="39" fillId="3" borderId="3" xfId="22" applyNumberFormat="1" applyFont="1" applyFill="1" applyBorder="1" applyAlignment="1">
      <alignment horizontal="right" vertical="center" wrapText="1"/>
    </xf>
    <xf numFmtId="166" fontId="39" fillId="4" borderId="3" xfId="22" applyNumberFormat="1" applyFont="1" applyFill="1" applyBorder="1" applyAlignment="1">
      <alignment horizontal="right" vertical="center" wrapText="1"/>
    </xf>
    <xf numFmtId="166" fontId="39" fillId="0" borderId="3" xfId="22" applyNumberFormat="1" applyFont="1" applyBorder="1" applyAlignment="1">
      <alignment horizontal="right" vertical="center" wrapText="1"/>
    </xf>
    <xf numFmtId="0" fontId="40" fillId="0" borderId="3" xfId="3" applyFont="1" applyBorder="1" applyAlignment="1">
      <alignment vertical="center"/>
    </xf>
    <xf numFmtId="166" fontId="39" fillId="2" borderId="3" xfId="22" applyNumberFormat="1" applyFont="1" applyFill="1" applyBorder="1" applyAlignment="1">
      <alignment horizontal="right" vertical="center" wrapText="1"/>
    </xf>
    <xf numFmtId="166" fontId="40" fillId="0" borderId="0" xfId="22" applyNumberFormat="1" applyFont="1"/>
    <xf numFmtId="166" fontId="39" fillId="0" borderId="2" xfId="22" applyNumberFormat="1" applyFont="1" applyBorder="1" applyAlignment="1">
      <alignment horizontal="right" vertical="center" wrapText="1"/>
    </xf>
    <xf numFmtId="166" fontId="39" fillId="3" borderId="3" xfId="22" applyNumberFormat="1" applyFont="1" applyFill="1" applyBorder="1"/>
    <xf numFmtId="166" fontId="39" fillId="2" borderId="2" xfId="22" applyNumberFormat="1" applyFont="1" applyFill="1" applyBorder="1" applyAlignment="1">
      <alignment horizontal="right" vertical="center" wrapText="1"/>
    </xf>
    <xf numFmtId="166" fontId="39" fillId="2" borderId="3" xfId="22" quotePrefix="1" applyNumberFormat="1" applyFont="1" applyFill="1" applyBorder="1" applyAlignment="1">
      <alignment horizontal="right" vertical="top"/>
    </xf>
    <xf numFmtId="49" fontId="39" fillId="0" borderId="2" xfId="11" applyNumberFormat="1" applyFont="1" applyBorder="1" applyAlignment="1">
      <alignment horizontal="left" vertical="center"/>
    </xf>
    <xf numFmtId="49" fontId="39" fillId="0" borderId="3" xfId="11" applyNumberFormat="1" applyFont="1" applyBorder="1" applyAlignment="1">
      <alignment horizontal="left" vertical="center"/>
    </xf>
    <xf numFmtId="0" fontId="33" fillId="2" borderId="3" xfId="11" applyFont="1" applyFill="1" applyBorder="1" applyAlignment="1">
      <alignment horizontal="center" vertical="center" wrapText="1"/>
    </xf>
    <xf numFmtId="1" fontId="39" fillId="0" borderId="3" xfId="11" applyNumberFormat="1" applyFont="1" applyBorder="1" applyAlignment="1">
      <alignment horizontal="right" vertical="center"/>
    </xf>
    <xf numFmtId="49" fontId="39" fillId="3" borderId="2" xfId="11" applyNumberFormat="1" applyFont="1" applyFill="1" applyBorder="1" applyAlignment="1">
      <alignment horizontal="left" vertical="center"/>
    </xf>
    <xf numFmtId="41" fontId="39" fillId="2" borderId="3" xfId="5" applyFont="1" applyFill="1" applyBorder="1" applyAlignment="1">
      <alignment horizontal="center" vertical="center"/>
    </xf>
    <xf numFmtId="0" fontId="52" fillId="2" borderId="3" xfId="2" applyFont="1" applyFill="1" applyBorder="1"/>
    <xf numFmtId="166" fontId="52" fillId="0" borderId="2" xfId="1" applyNumberFormat="1" applyFont="1" applyBorder="1" applyAlignment="1">
      <alignment horizontal="right" vertical="center"/>
    </xf>
    <xf numFmtId="0" fontId="40" fillId="0" borderId="0" xfId="0" applyFont="1"/>
    <xf numFmtId="0" fontId="39" fillId="2" borderId="3" xfId="2" applyFont="1" applyFill="1" applyBorder="1"/>
    <xf numFmtId="10" fontId="39" fillId="0" borderId="3" xfId="13" applyNumberFormat="1" applyFont="1" applyBorder="1" applyAlignment="1">
      <alignment horizontal="center" vertical="center"/>
    </xf>
    <xf numFmtId="0" fontId="39" fillId="2" borderId="3" xfId="2" applyFont="1" applyFill="1" applyBorder="1" applyAlignment="1">
      <alignment wrapText="1"/>
    </xf>
    <xf numFmtId="0" fontId="41" fillId="2" borderId="3" xfId="11" applyFont="1" applyFill="1" applyBorder="1" applyAlignment="1">
      <alignment horizontal="center" vertical="center" wrapText="1"/>
    </xf>
    <xf numFmtId="49" fontId="39" fillId="0" borderId="3" xfId="13" applyNumberFormat="1" applyFont="1" applyBorder="1" applyAlignment="1">
      <alignment horizontal="left" vertical="center"/>
    </xf>
    <xf numFmtId="49" fontId="42" fillId="0" borderId="3" xfId="7" applyNumberFormat="1" applyFont="1" applyBorder="1" applyAlignment="1">
      <alignment horizontal="left" vertical="center"/>
    </xf>
    <xf numFmtId="0" fontId="39" fillId="2" borderId="3" xfId="2" applyFont="1" applyFill="1" applyBorder="1" applyAlignment="1">
      <alignment vertical="center"/>
    </xf>
    <xf numFmtId="0" fontId="39" fillId="2" borderId="3" xfId="2" applyFont="1" applyFill="1" applyBorder="1" applyAlignment="1">
      <alignment horizontal="left" vertical="center" indent="1"/>
    </xf>
    <xf numFmtId="0" fontId="39" fillId="2" borderId="3" xfId="0" applyFont="1" applyFill="1" applyBorder="1" applyAlignment="1">
      <alignment horizontal="left" vertical="top" wrapText="1" indent="2"/>
    </xf>
    <xf numFmtId="166" fontId="40" fillId="6" borderId="3" xfId="22" applyNumberFormat="1" applyFont="1" applyFill="1" applyBorder="1" applyAlignment="1" applyProtection="1">
      <alignment vertical="top" wrapText="1"/>
      <protection locked="0"/>
    </xf>
    <xf numFmtId="166" fontId="40" fillId="2" borderId="3" xfId="22" applyNumberFormat="1" applyFont="1" applyFill="1" applyBorder="1" applyAlignment="1" applyProtection="1">
      <alignment vertical="top" wrapText="1"/>
      <protection locked="0"/>
    </xf>
    <xf numFmtId="0" fontId="39" fillId="2" borderId="3" xfId="0" applyFont="1" applyFill="1" applyBorder="1" applyAlignment="1">
      <alignment horizontal="left" vertical="top" wrapText="1" indent="1"/>
    </xf>
    <xf numFmtId="166" fontId="41" fillId="2" borderId="3" xfId="22" quotePrefix="1" applyNumberFormat="1" applyFont="1" applyFill="1" applyBorder="1" applyAlignment="1">
      <alignment horizontal="right" vertical="top"/>
    </xf>
    <xf numFmtId="166" fontId="39" fillId="2" borderId="3" xfId="22" quotePrefix="1" applyNumberFormat="1" applyFont="1" applyFill="1" applyBorder="1" applyAlignment="1">
      <alignment vertical="top"/>
    </xf>
    <xf numFmtId="0" fontId="39" fillId="2" borderId="3" xfId="0" applyFont="1" applyFill="1" applyBorder="1" applyAlignment="1">
      <alignment horizontal="left" vertical="top" wrapText="1"/>
    </xf>
    <xf numFmtId="166" fontId="40" fillId="2" borderId="3" xfId="22" applyNumberFormat="1" applyFont="1" applyFill="1" applyBorder="1" applyAlignment="1">
      <alignment horizontal="center"/>
    </xf>
    <xf numFmtId="166" fontId="40" fillId="2" borderId="3" xfId="22" quotePrefix="1" applyNumberFormat="1" applyFont="1" applyFill="1" applyBorder="1"/>
    <xf numFmtId="0" fontId="39" fillId="2" borderId="3" xfId="2" applyFont="1" applyFill="1" applyBorder="1" applyAlignment="1">
      <alignment horizontal="left" indent="1"/>
    </xf>
    <xf numFmtId="0" fontId="39" fillId="2" borderId="3" xfId="2" applyFont="1" applyFill="1" applyBorder="1" applyAlignment="1">
      <alignment horizontal="left" indent="2"/>
    </xf>
    <xf numFmtId="0" fontId="40" fillId="2" borderId="3" xfId="2" applyFont="1" applyFill="1" applyBorder="1" applyAlignment="1">
      <alignment horizontal="left" indent="2"/>
    </xf>
    <xf numFmtId="0" fontId="40" fillId="2" borderId="3" xfId="2" applyFont="1" applyFill="1" applyBorder="1" applyAlignment="1">
      <alignment horizontal="left" indent="1"/>
    </xf>
    <xf numFmtId="166" fontId="39" fillId="3" borderId="2" xfId="22" applyNumberFormat="1" applyFont="1" applyFill="1" applyBorder="1" applyAlignment="1">
      <alignment horizontal="right" vertical="center" wrapText="1"/>
    </xf>
    <xf numFmtId="166" fontId="40" fillId="3" borderId="3" xfId="22" applyNumberFormat="1" applyFont="1" applyFill="1" applyBorder="1" applyAlignment="1">
      <alignment vertical="center"/>
    </xf>
    <xf numFmtId="166" fontId="40" fillId="4" borderId="3" xfId="22" applyNumberFormat="1" applyFont="1" applyFill="1" applyBorder="1" applyAlignment="1">
      <alignment horizontal="right" vertical="center"/>
    </xf>
    <xf numFmtId="166" fontId="40" fillId="3" borderId="3" xfId="22" applyNumberFormat="1" applyFont="1" applyFill="1" applyBorder="1" applyAlignment="1">
      <alignment horizontal="right" vertical="center"/>
    </xf>
    <xf numFmtId="0" fontId="39" fillId="2" borderId="3" xfId="2" applyFont="1" applyFill="1" applyBorder="1" applyAlignment="1">
      <alignment horizontal="left" vertical="center" indent="2"/>
    </xf>
    <xf numFmtId="0" fontId="40" fillId="2" borderId="3" xfId="3" applyFont="1" applyFill="1" applyBorder="1" applyAlignment="1">
      <alignment horizontal="left" vertical="center" indent="3"/>
    </xf>
    <xf numFmtId="166" fontId="40" fillId="3" borderId="3" xfId="22" applyNumberFormat="1" applyFont="1" applyFill="1" applyBorder="1" applyAlignment="1">
      <alignment horizontal="center" vertical="center"/>
    </xf>
    <xf numFmtId="0" fontId="39" fillId="2" borderId="3" xfId="2" applyFont="1" applyFill="1" applyBorder="1" applyAlignment="1">
      <alignment horizontal="left" wrapText="1" indent="1"/>
    </xf>
    <xf numFmtId="166" fontId="39" fillId="2" borderId="3" xfId="22" applyNumberFormat="1" applyFont="1" applyFill="1" applyBorder="1" applyAlignment="1">
      <alignment horizontal="right"/>
    </xf>
    <xf numFmtId="0" fontId="39" fillId="2" borderId="3" xfId="2" applyFont="1" applyFill="1" applyBorder="1" applyAlignment="1">
      <alignment horizontal="left" wrapText="1" indent="2"/>
    </xf>
    <xf numFmtId="0" fontId="39" fillId="2" borderId="3" xfId="2" applyFont="1" applyFill="1" applyBorder="1" applyAlignment="1">
      <alignment vertical="center" wrapText="1"/>
    </xf>
    <xf numFmtId="166" fontId="40" fillId="2" borderId="3" xfId="22" quotePrefix="1" applyNumberFormat="1" applyFont="1" applyFill="1" applyBorder="1" applyAlignment="1">
      <alignment horizontal="right" vertical="center" wrapText="1"/>
    </xf>
    <xf numFmtId="0" fontId="49" fillId="3" borderId="3" xfId="2" applyFont="1" applyFill="1" applyBorder="1" applyAlignment="1">
      <alignment horizontal="center" vertical="center"/>
    </xf>
    <xf numFmtId="10" fontId="40" fillId="2" borderId="3" xfId="13" quotePrefix="1" applyNumberFormat="1" applyFont="1" applyFill="1" applyBorder="1" applyAlignment="1">
      <alignment horizontal="right" vertical="center"/>
    </xf>
    <xf numFmtId="0" fontId="39" fillId="0" borderId="0" xfId="2" applyFont="1" applyAlignment="1">
      <alignment vertical="center" wrapText="1"/>
    </xf>
    <xf numFmtId="0" fontId="49" fillId="0" borderId="0" xfId="2" applyFont="1" applyAlignment="1">
      <alignment horizontal="center" vertical="center"/>
    </xf>
    <xf numFmtId="10" fontId="40" fillId="0" borderId="0" xfId="13" quotePrefix="1" applyNumberFormat="1" applyFont="1" applyFill="1" applyBorder="1" applyAlignment="1">
      <alignment horizontal="right" vertical="center"/>
    </xf>
    <xf numFmtId="0" fontId="40" fillId="3" borderId="3" xfId="11" applyFont="1" applyFill="1" applyBorder="1" applyAlignment="1">
      <alignment horizontal="center" vertical="center"/>
    </xf>
    <xf numFmtId="0" fontId="40" fillId="3" borderId="0" xfId="11" applyFont="1" applyFill="1" applyAlignment="1">
      <alignment horizontal="center" vertical="center"/>
    </xf>
    <xf numFmtId="0" fontId="49" fillId="3" borderId="4" xfId="2" applyFont="1" applyFill="1" applyBorder="1" applyAlignment="1">
      <alignment horizontal="center"/>
    </xf>
    <xf numFmtId="0" fontId="39" fillId="2" borderId="3" xfId="2" applyFont="1" applyFill="1" applyBorder="1" applyAlignment="1">
      <alignment vertical="top" wrapText="1"/>
    </xf>
    <xf numFmtId="0" fontId="49" fillId="3" borderId="3" xfId="2" applyFont="1" applyFill="1" applyBorder="1" applyAlignment="1">
      <alignment horizontal="center" vertical="top"/>
    </xf>
    <xf numFmtId="41" fontId="39" fillId="0" borderId="3" xfId="5" applyFont="1" applyBorder="1" applyAlignment="1">
      <alignment horizontal="right" vertical="top"/>
    </xf>
    <xf numFmtId="0" fontId="40" fillId="0" borderId="0" xfId="0" applyFont="1" applyAlignment="1">
      <alignment vertical="top"/>
    </xf>
    <xf numFmtId="41" fontId="39" fillId="0" borderId="3" xfId="5" applyFont="1" applyBorder="1" applyAlignment="1">
      <alignment horizontal="right" vertical="center"/>
    </xf>
    <xf numFmtId="9" fontId="39" fillId="0" borderId="3" xfId="42" applyFont="1" applyFill="1" applyBorder="1"/>
    <xf numFmtId="0" fontId="40" fillId="0" borderId="3" xfId="11" applyFont="1" applyBorder="1" applyAlignment="1">
      <alignment horizontal="center" vertical="center"/>
    </xf>
    <xf numFmtId="0" fontId="39" fillId="2" borderId="3" xfId="2" applyFont="1" applyFill="1" applyBorder="1" applyAlignment="1">
      <alignment vertical="top"/>
    </xf>
    <xf numFmtId="0" fontId="40" fillId="2" borderId="3" xfId="2" applyFont="1" applyFill="1" applyBorder="1" applyAlignment="1">
      <alignment vertical="top"/>
    </xf>
    <xf numFmtId="0" fontId="39" fillId="2" borderId="3" xfId="10" applyFont="1" applyFill="1" applyBorder="1" applyAlignment="1">
      <alignment horizontal="left" vertical="top" wrapText="1"/>
    </xf>
    <xf numFmtId="166" fontId="39" fillId="2" borderId="3" xfId="22" applyNumberFormat="1" applyFont="1" applyFill="1" applyBorder="1" applyAlignment="1">
      <alignment horizontal="right" vertical="top"/>
    </xf>
    <xf numFmtId="0" fontId="39" fillId="2" borderId="3" xfId="2" applyFont="1" applyFill="1" applyBorder="1" applyAlignment="1">
      <alignment horizontal="left" vertical="top"/>
    </xf>
    <xf numFmtId="0" fontId="40" fillId="2" borderId="3" xfId="2" applyFont="1" applyFill="1" applyBorder="1" applyAlignment="1">
      <alignment horizontal="left" vertical="top"/>
    </xf>
    <xf numFmtId="0" fontId="40" fillId="2" borderId="3" xfId="3" applyFont="1" applyFill="1" applyBorder="1" applyAlignment="1">
      <alignment horizontal="left" vertical="top"/>
    </xf>
    <xf numFmtId="166" fontId="50" fillId="3" borderId="3" xfId="22" applyNumberFormat="1" applyFont="1" applyFill="1" applyBorder="1" applyAlignment="1">
      <alignment horizontal="center"/>
    </xf>
    <xf numFmtId="0" fontId="40" fillId="2" borderId="3" xfId="0" applyFont="1" applyFill="1" applyBorder="1" applyAlignment="1">
      <alignment horizontal="left" vertical="top" wrapText="1"/>
    </xf>
    <xf numFmtId="167" fontId="39" fillId="7" borderId="3" xfId="0" applyNumberFormat="1" applyFont="1" applyFill="1" applyBorder="1" applyAlignment="1">
      <alignment horizontal="right" vertical="top"/>
    </xf>
    <xf numFmtId="166" fontId="54" fillId="2" borderId="3" xfId="22" applyNumberFormat="1" applyFont="1" applyFill="1" applyBorder="1" applyAlignment="1">
      <alignment horizontal="right" vertical="top"/>
    </xf>
    <xf numFmtId="166" fontId="39" fillId="4" borderId="3" xfId="22" applyNumberFormat="1" applyFont="1" applyFill="1" applyBorder="1" applyAlignment="1">
      <alignment horizontal="right"/>
    </xf>
    <xf numFmtId="166" fontId="43" fillId="2" borderId="3" xfId="22" applyNumberFormat="1" applyFont="1" applyFill="1" applyBorder="1" applyAlignment="1">
      <alignment horizontal="right"/>
    </xf>
    <xf numFmtId="10" fontId="39" fillId="2" borderId="3" xfId="13" applyNumberFormat="1" applyFont="1" applyFill="1" applyBorder="1" applyAlignment="1">
      <alignment horizontal="right"/>
    </xf>
    <xf numFmtId="0" fontId="40" fillId="2" borderId="3" xfId="3" applyFont="1" applyFill="1" applyBorder="1" applyAlignment="1">
      <alignment horizontal="left" vertical="top" wrapText="1"/>
    </xf>
    <xf numFmtId="0" fontId="40" fillId="2" borderId="3" xfId="3" applyFont="1" applyFill="1" applyBorder="1" applyAlignment="1">
      <alignment horizontal="center" vertical="top"/>
    </xf>
    <xf numFmtId="43" fontId="40" fillId="3" borderId="2" xfId="22" applyFont="1" applyFill="1" applyBorder="1" applyAlignment="1">
      <alignment horizontal="right"/>
    </xf>
    <xf numFmtId="43" fontId="40" fillId="3" borderId="3" xfId="22" applyFont="1" applyFill="1" applyBorder="1" applyAlignment="1">
      <alignment horizontal="right"/>
    </xf>
    <xf numFmtId="166" fontId="39" fillId="2" borderId="3" xfId="22" applyNumberFormat="1" applyFont="1" applyFill="1" applyBorder="1" applyAlignment="1" applyProtection="1">
      <alignment vertical="top" wrapText="1"/>
      <protection locked="0"/>
    </xf>
    <xf numFmtId="166" fontId="51" fillId="3" borderId="3" xfId="22" applyNumberFormat="1" applyFont="1" applyFill="1" applyBorder="1" applyAlignment="1">
      <alignment horizontal="right" vertical="top"/>
    </xf>
    <xf numFmtId="43" fontId="39" fillId="2" borderId="3" xfId="22" applyFont="1" applyFill="1" applyBorder="1" applyAlignment="1" applyProtection="1">
      <alignment vertical="top" wrapText="1"/>
      <protection locked="0"/>
    </xf>
    <xf numFmtId="43" fontId="39" fillId="6" borderId="3" xfId="22" applyFont="1" applyFill="1" applyBorder="1" applyAlignment="1" applyProtection="1">
      <alignment vertical="top" wrapText="1"/>
      <protection locked="0"/>
    </xf>
    <xf numFmtId="9" fontId="39" fillId="2" borderId="3" xfId="13" applyFont="1" applyFill="1" applyBorder="1" applyAlignment="1">
      <alignment horizontal="right" vertical="top" wrapText="1"/>
    </xf>
    <xf numFmtId="0" fontId="39" fillId="2" borderId="5" xfId="2" applyFont="1" applyFill="1" applyBorder="1" applyAlignment="1">
      <alignment vertical="top"/>
    </xf>
    <xf numFmtId="166" fontId="40" fillId="0" borderId="3" xfId="22" applyNumberFormat="1" applyFont="1" applyFill="1" applyBorder="1" applyAlignment="1" applyProtection="1">
      <alignment horizontal="right" vertical="center" wrapText="1"/>
      <protection locked="0"/>
    </xf>
    <xf numFmtId="166" fontId="39" fillId="2" borderId="3" xfId="22" applyNumberFormat="1" applyFont="1" applyFill="1" applyBorder="1" applyAlignment="1">
      <alignment horizontal="right" vertical="center"/>
    </xf>
    <xf numFmtId="166" fontId="49" fillId="3" borderId="5" xfId="22" applyNumberFormat="1" applyFont="1" applyFill="1" applyBorder="1" applyAlignment="1">
      <alignment horizontal="center" vertical="center"/>
    </xf>
    <xf numFmtId="0" fontId="39" fillId="2" borderId="3" xfId="10" applyFont="1" applyFill="1" applyBorder="1" applyAlignment="1">
      <alignment wrapText="1"/>
    </xf>
    <xf numFmtId="168" fontId="40" fillId="3" borderId="3" xfId="0" applyNumberFormat="1" applyFont="1" applyFill="1" applyBorder="1" applyAlignment="1" applyProtection="1">
      <alignment wrapText="1"/>
      <protection locked="0"/>
    </xf>
    <xf numFmtId="166" fontId="40" fillId="3" borderId="3" xfId="22" applyNumberFormat="1" applyFont="1" applyFill="1" applyBorder="1" applyAlignment="1" applyProtection="1">
      <alignment wrapText="1"/>
      <protection locked="0"/>
    </xf>
    <xf numFmtId="0" fontId="39" fillId="2" borderId="3" xfId="10" applyFont="1" applyFill="1" applyBorder="1" applyAlignment="1">
      <alignment horizontal="left" wrapText="1"/>
    </xf>
    <xf numFmtId="0" fontId="40" fillId="2" borderId="3" xfId="0" applyFont="1" applyFill="1" applyBorder="1" applyAlignment="1">
      <alignment horizontal="center" wrapText="1"/>
    </xf>
    <xf numFmtId="166" fontId="40" fillId="2" borderId="3" xfId="22" applyNumberFormat="1" applyFont="1" applyFill="1" applyBorder="1" applyAlignment="1">
      <alignment horizontal="center" wrapText="1"/>
    </xf>
    <xf numFmtId="166" fontId="40" fillId="0" borderId="3" xfId="22" applyNumberFormat="1" applyFont="1" applyFill="1" applyBorder="1" applyAlignment="1">
      <alignment horizontal="center" wrapText="1"/>
    </xf>
    <xf numFmtId="1" fontId="40" fillId="3" borderId="3" xfId="0" applyNumberFormat="1" applyFont="1" applyFill="1" applyBorder="1" applyAlignment="1" applyProtection="1">
      <alignment wrapText="1"/>
      <protection locked="0"/>
    </xf>
    <xf numFmtId="166" fontId="40" fillId="2" borderId="3" xfId="22" applyNumberFormat="1" applyFont="1" applyFill="1" applyBorder="1" applyAlignment="1" applyProtection="1">
      <alignment wrapText="1"/>
      <protection locked="0"/>
    </xf>
    <xf numFmtId="1" fontId="40" fillId="2" borderId="3" xfId="0" applyNumberFormat="1" applyFont="1" applyFill="1" applyBorder="1" applyAlignment="1" applyProtection="1">
      <alignment wrapText="1"/>
      <protection locked="0"/>
    </xf>
    <xf numFmtId="9" fontId="39" fillId="2" borderId="3" xfId="13" applyFont="1" applyFill="1" applyBorder="1" applyAlignment="1">
      <alignment wrapText="1"/>
    </xf>
    <xf numFmtId="9" fontId="40" fillId="2" borderId="3" xfId="13" applyFont="1" applyFill="1" applyBorder="1" applyAlignment="1">
      <alignment horizontal="center" wrapText="1"/>
    </xf>
    <xf numFmtId="9" fontId="40" fillId="2" borderId="3" xfId="13" applyFont="1" applyFill="1" applyBorder="1" applyAlignment="1" applyProtection="1">
      <alignment wrapText="1"/>
      <protection locked="0"/>
    </xf>
    <xf numFmtId="9" fontId="40" fillId="0" borderId="3" xfId="13" applyFont="1" applyFill="1" applyBorder="1" applyAlignment="1">
      <alignment horizontal="center" wrapText="1"/>
    </xf>
    <xf numFmtId="9" fontId="40" fillId="3" borderId="3" xfId="13" applyFont="1" applyFill="1" applyBorder="1" applyAlignment="1" applyProtection="1">
      <alignment wrapText="1"/>
      <protection locked="0"/>
    </xf>
    <xf numFmtId="1" fontId="40" fillId="2" borderId="3" xfId="22" applyNumberFormat="1" applyFont="1" applyFill="1" applyBorder="1" applyAlignment="1" applyProtection="1">
      <alignment wrapText="1"/>
      <protection locked="0"/>
    </xf>
    <xf numFmtId="0" fontId="40" fillId="0" borderId="0" xfId="0" applyFont="1" applyAlignment="1">
      <alignment horizontal="center"/>
    </xf>
    <xf numFmtId="0" fontId="44" fillId="2" borderId="3" xfId="0" applyFont="1" applyFill="1" applyBorder="1" applyAlignment="1">
      <alignment horizontal="left" vertical="top" wrapText="1"/>
    </xf>
    <xf numFmtId="10" fontId="52" fillId="2" borderId="3" xfId="0" applyNumberFormat="1" applyFont="1" applyFill="1" applyBorder="1" applyAlignment="1">
      <alignment horizontal="right" vertical="top"/>
    </xf>
    <xf numFmtId="0" fontId="41" fillId="10" borderId="3" xfId="10" applyFont="1" applyFill="1" applyBorder="1" applyAlignment="1">
      <alignment horizontal="center" vertical="top" wrapText="1"/>
    </xf>
    <xf numFmtId="0" fontId="39" fillId="2" borderId="3" xfId="10" applyFont="1" applyFill="1" applyBorder="1" applyAlignment="1">
      <alignment vertical="top" wrapText="1"/>
    </xf>
    <xf numFmtId="1" fontId="39" fillId="2" borderId="3" xfId="0" applyNumberFormat="1" applyFont="1" applyFill="1" applyBorder="1" applyAlignment="1">
      <alignment horizontal="right" vertical="top"/>
    </xf>
    <xf numFmtId="166" fontId="40" fillId="2" borderId="3" xfId="22" applyNumberFormat="1" applyFont="1" applyFill="1" applyBorder="1" applyAlignment="1">
      <alignment horizontal="right" vertical="top"/>
    </xf>
    <xf numFmtId="168" fontId="39" fillId="3" borderId="3" xfId="0" applyNumberFormat="1" applyFont="1" applyFill="1" applyBorder="1" applyAlignment="1" applyProtection="1">
      <alignment vertical="top" wrapText="1"/>
      <protection locked="0"/>
    </xf>
    <xf numFmtId="1" fontId="39" fillId="2" borderId="3" xfId="0" applyNumberFormat="1" applyFont="1" applyFill="1" applyBorder="1" applyAlignment="1" applyProtection="1">
      <alignment vertical="top" wrapText="1"/>
      <protection locked="0"/>
    </xf>
    <xf numFmtId="166" fontId="39" fillId="3" borderId="10" xfId="22" quotePrefix="1" applyNumberFormat="1" applyFont="1" applyFill="1" applyBorder="1" applyAlignment="1">
      <alignment horizontal="right" vertical="top"/>
    </xf>
    <xf numFmtId="166" fontId="39" fillId="3" borderId="10" xfId="22" applyNumberFormat="1" applyFont="1" applyFill="1" applyBorder="1" applyAlignment="1">
      <alignment horizontal="right" vertical="top"/>
    </xf>
    <xf numFmtId="168" fontId="39" fillId="3" borderId="10" xfId="0" applyNumberFormat="1" applyFont="1" applyFill="1" applyBorder="1" applyAlignment="1">
      <alignment horizontal="right" vertical="top"/>
    </xf>
    <xf numFmtId="166" fontId="39" fillId="3" borderId="0" xfId="22" applyNumberFormat="1" applyFont="1" applyFill="1" applyBorder="1" applyAlignment="1">
      <alignment horizontal="right" vertical="top"/>
    </xf>
    <xf numFmtId="166" fontId="39" fillId="3" borderId="0" xfId="22" quotePrefix="1" applyNumberFormat="1" applyFont="1" applyFill="1" applyBorder="1" applyAlignment="1">
      <alignment horizontal="right" vertical="top"/>
    </xf>
    <xf numFmtId="168" fontId="39" fillId="3" borderId="0" xfId="0" applyNumberFormat="1" applyFont="1" applyFill="1" applyAlignment="1">
      <alignment horizontal="right" vertical="top"/>
    </xf>
    <xf numFmtId="169" fontId="39" fillId="3" borderId="0" xfId="0" applyNumberFormat="1" applyFont="1" applyFill="1" applyAlignment="1">
      <alignment horizontal="right" vertical="top"/>
    </xf>
    <xf numFmtId="0" fontId="40" fillId="2" borderId="3" xfId="0" applyFont="1" applyFill="1" applyBorder="1" applyAlignment="1">
      <alignment horizontal="left" wrapText="1"/>
    </xf>
    <xf numFmtId="166" fontId="40" fillId="6" borderId="3" xfId="22" applyNumberFormat="1" applyFont="1" applyFill="1" applyBorder="1" applyAlignment="1" applyProtection="1">
      <alignment horizontal="right" wrapText="1"/>
      <protection locked="0"/>
    </xf>
    <xf numFmtId="166" fontId="40" fillId="2" borderId="3" xfId="22" quotePrefix="1" applyNumberFormat="1" applyFont="1" applyFill="1" applyBorder="1" applyAlignment="1" applyProtection="1">
      <alignment horizontal="right" wrapText="1"/>
      <protection locked="0"/>
    </xf>
    <xf numFmtId="166" fontId="39" fillId="0" borderId="3" xfId="22" applyNumberFormat="1" applyFont="1" applyFill="1" applyBorder="1" applyAlignment="1" applyProtection="1">
      <alignment horizontal="right" wrapText="1"/>
      <protection locked="0"/>
    </xf>
    <xf numFmtId="0" fontId="39" fillId="2" borderId="3" xfId="16" applyFont="1" applyFill="1" applyBorder="1" applyAlignment="1">
      <alignment horizontal="left" wrapText="1"/>
    </xf>
    <xf numFmtId="166" fontId="49" fillId="3" borderId="3" xfId="22" applyNumberFormat="1" applyFont="1" applyFill="1" applyBorder="1" applyAlignment="1">
      <alignment horizontal="right"/>
    </xf>
    <xf numFmtId="166" fontId="39" fillId="2" borderId="3" xfId="22" applyNumberFormat="1" applyFont="1" applyFill="1" applyBorder="1" applyAlignment="1" applyProtection="1">
      <alignment horizontal="right" wrapText="1"/>
      <protection locked="0"/>
    </xf>
    <xf numFmtId="0" fontId="41" fillId="2" borderId="3" xfId="10" applyFont="1" applyFill="1" applyBorder="1" applyAlignment="1">
      <alignment wrapText="1"/>
    </xf>
    <xf numFmtId="166" fontId="40" fillId="2" borderId="3" xfId="22" applyNumberFormat="1" applyFont="1" applyFill="1" applyBorder="1" applyAlignment="1" applyProtection="1">
      <alignment vertical="center" wrapText="1"/>
      <protection locked="0"/>
    </xf>
    <xf numFmtId="0" fontId="33"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1" fontId="40" fillId="6" borderId="3" xfId="0" applyNumberFormat="1" applyFont="1" applyFill="1" applyBorder="1" applyAlignment="1" applyProtection="1">
      <alignment wrapText="1"/>
      <protection locked="0"/>
    </xf>
    <xf numFmtId="1" fontId="40" fillId="2" borderId="3" xfId="0" applyNumberFormat="1" applyFont="1" applyFill="1" applyBorder="1" applyAlignment="1" applyProtection="1">
      <alignment vertical="top" wrapText="1"/>
      <protection locked="0"/>
    </xf>
    <xf numFmtId="10" fontId="40" fillId="6" borderId="3" xfId="13" applyNumberFormat="1" applyFont="1" applyFill="1" applyBorder="1" applyAlignment="1" applyProtection="1">
      <alignment vertical="top" wrapText="1"/>
      <protection locked="0"/>
    </xf>
    <xf numFmtId="0" fontId="40" fillId="0" borderId="3" xfId="0" quotePrefix="1" applyFont="1" applyBorder="1" applyAlignment="1">
      <alignment horizontal="left" vertical="top" wrapText="1"/>
    </xf>
    <xf numFmtId="170" fontId="40" fillId="0" borderId="3" xfId="0" applyNumberFormat="1" applyFont="1" applyBorder="1" applyAlignment="1">
      <alignment horizontal="center" vertical="top" wrapText="1"/>
    </xf>
    <xf numFmtId="0" fontId="54" fillId="0" borderId="3" xfId="0" applyFont="1" applyBorder="1" applyAlignment="1">
      <alignment horizontal="left" vertical="top" wrapText="1"/>
    </xf>
    <xf numFmtId="9" fontId="40" fillId="6" borderId="3" xfId="13" applyFont="1" applyFill="1" applyBorder="1" applyAlignment="1" applyProtection="1">
      <alignment vertical="top" wrapText="1"/>
      <protection locked="0"/>
    </xf>
    <xf numFmtId="0" fontId="40" fillId="0" borderId="3" xfId="0" quotePrefix="1" applyFont="1" applyBorder="1" applyAlignment="1">
      <alignment horizontal="left" wrapText="1"/>
    </xf>
    <xf numFmtId="9" fontId="40" fillId="6" borderId="3" xfId="13" applyFont="1" applyFill="1" applyBorder="1" applyAlignment="1" applyProtection="1">
      <alignment wrapText="1"/>
      <protection locked="0"/>
    </xf>
    <xf numFmtId="41" fontId="40" fillId="2" borderId="3" xfId="5" applyFont="1" applyFill="1" applyBorder="1" applyAlignment="1" applyProtection="1">
      <alignment wrapText="1"/>
      <protection locked="0"/>
    </xf>
    <xf numFmtId="170" fontId="40" fillId="6" borderId="3" xfId="0" applyNumberFormat="1" applyFont="1" applyFill="1" applyBorder="1" applyAlignment="1" applyProtection="1">
      <alignment horizontal="center" vertical="top" wrapText="1"/>
      <protection locked="0"/>
    </xf>
    <xf numFmtId="166" fontId="40" fillId="2" borderId="3" xfId="22" applyNumberFormat="1" applyFont="1" applyFill="1" applyBorder="1" applyAlignment="1" applyProtection="1">
      <alignment horizontal="right" wrapText="1"/>
      <protection locked="0"/>
    </xf>
    <xf numFmtId="0" fontId="39" fillId="2" borderId="8" xfId="10" applyFont="1" applyFill="1" applyBorder="1" applyAlignment="1">
      <alignment horizontal="left" wrapText="1"/>
    </xf>
    <xf numFmtId="0" fontId="39" fillId="2" borderId="8" xfId="10" applyFont="1" applyFill="1" applyBorder="1" applyAlignment="1">
      <alignment wrapText="1"/>
    </xf>
    <xf numFmtId="0" fontId="49" fillId="3" borderId="5" xfId="3" applyFont="1" applyFill="1" applyBorder="1" applyAlignment="1">
      <alignment horizontal="center" vertical="top"/>
    </xf>
    <xf numFmtId="0" fontId="40" fillId="8" borderId="3" xfId="0" applyFont="1" applyFill="1" applyBorder="1" applyAlignment="1">
      <alignment horizontal="left" wrapText="1"/>
    </xf>
    <xf numFmtId="166" fontId="39" fillId="2" borderId="3" xfId="22" applyNumberFormat="1" applyFont="1" applyFill="1" applyBorder="1" applyAlignment="1">
      <alignment vertical="top" wrapText="1"/>
    </xf>
    <xf numFmtId="166" fontId="40" fillId="0" borderId="3" xfId="22" applyNumberFormat="1" applyFont="1" applyFill="1" applyBorder="1" applyAlignment="1">
      <alignment vertical="top" wrapText="1"/>
    </xf>
    <xf numFmtId="166" fontId="40" fillId="3" borderId="3" xfId="22" applyNumberFormat="1" applyFont="1" applyFill="1" applyBorder="1" applyAlignment="1">
      <alignment horizontal="center"/>
    </xf>
    <xf numFmtId="166" fontId="40" fillId="3" borderId="3" xfId="22" applyNumberFormat="1" applyFont="1" applyFill="1" applyBorder="1" applyAlignment="1">
      <alignment horizontal="center" vertical="top"/>
    </xf>
    <xf numFmtId="166" fontId="40" fillId="0" borderId="3" xfId="22" applyNumberFormat="1" applyFont="1" applyFill="1" applyBorder="1" applyAlignment="1">
      <alignment horizontal="right" vertical="top" wrapText="1"/>
    </xf>
    <xf numFmtId="0" fontId="40" fillId="2" borderId="3" xfId="0" applyFont="1" applyFill="1" applyBorder="1" applyAlignment="1">
      <alignment horizontal="left"/>
    </xf>
    <xf numFmtId="1" fontId="40" fillId="6" borderId="3" xfId="0" applyNumberFormat="1" applyFont="1" applyFill="1" applyBorder="1" applyAlignment="1" applyProtection="1">
      <alignment horizontal="left" wrapText="1"/>
      <protection locked="0"/>
    </xf>
    <xf numFmtId="166" fontId="40" fillId="0" borderId="3" xfId="22" applyNumberFormat="1" applyFont="1" applyFill="1" applyBorder="1" applyAlignment="1" applyProtection="1">
      <alignment wrapText="1"/>
      <protection locked="0"/>
    </xf>
    <xf numFmtId="0" fontId="40" fillId="2" borderId="3" xfId="0" applyFont="1" applyFill="1" applyBorder="1"/>
    <xf numFmtId="0" fontId="40" fillId="0" borderId="3" xfId="0" applyFont="1" applyBorder="1" applyAlignment="1">
      <alignment horizontal="right"/>
    </xf>
    <xf numFmtId="166" fontId="40" fillId="0" borderId="3" xfId="22" applyNumberFormat="1" applyFont="1" applyBorder="1"/>
    <xf numFmtId="0" fontId="40" fillId="3" borderId="3" xfId="0" applyFont="1" applyFill="1" applyBorder="1"/>
    <xf numFmtId="166" fontId="40" fillId="2" borderId="3" xfId="22" applyNumberFormat="1" applyFont="1" applyFill="1" applyBorder="1"/>
    <xf numFmtId="0" fontId="40" fillId="2" borderId="3" xfId="0" applyFont="1" applyFill="1" applyBorder="1" applyAlignment="1">
      <alignment vertical="center"/>
    </xf>
    <xf numFmtId="0" fontId="40" fillId="0" borderId="3" xfId="0" applyFont="1" applyBorder="1" applyAlignment="1">
      <alignment vertical="center"/>
    </xf>
    <xf numFmtId="166" fontId="40" fillId="0" borderId="3" xfId="22" applyNumberFormat="1" applyFont="1" applyBorder="1" applyAlignment="1">
      <alignment vertical="center"/>
    </xf>
    <xf numFmtId="166" fontId="40" fillId="0" borderId="3" xfId="22" applyNumberFormat="1" applyFont="1" applyFill="1" applyBorder="1" applyAlignment="1">
      <alignment vertical="center"/>
    </xf>
    <xf numFmtId="166" fontId="40" fillId="2" borderId="3" xfId="22" applyNumberFormat="1" applyFont="1" applyFill="1" applyBorder="1" applyAlignment="1">
      <alignment vertical="center"/>
    </xf>
    <xf numFmtId="0" fontId="40" fillId="0" borderId="3" xfId="0" applyFont="1" applyBorder="1"/>
    <xf numFmtId="0" fontId="33" fillId="2" borderId="1" xfId="0" applyFont="1" applyFill="1" applyBorder="1" applyAlignment="1">
      <alignment horizontal="center" vertical="center" wrapText="1"/>
    </xf>
    <xf numFmtId="0" fontId="39" fillId="2" borderId="3" xfId="10" quotePrefix="1" applyFont="1" applyFill="1" applyBorder="1" applyAlignment="1">
      <alignment horizontal="left" vertical="top" wrapText="1"/>
    </xf>
    <xf numFmtId="0" fontId="40" fillId="2" borderId="3" xfId="0" applyFont="1" applyFill="1" applyBorder="1" applyAlignment="1">
      <alignment horizontal="left" vertical="top"/>
    </xf>
    <xf numFmtId="41" fontId="40" fillId="0" borderId="3" xfId="5" applyFont="1" applyBorder="1" applyAlignment="1">
      <alignment vertical="top"/>
    </xf>
    <xf numFmtId="41" fontId="40" fillId="2" borderId="3" xfId="5" applyFont="1" applyFill="1" applyBorder="1" applyAlignment="1" applyProtection="1">
      <alignment vertical="top" wrapText="1"/>
      <protection locked="0"/>
    </xf>
    <xf numFmtId="41" fontId="40" fillId="6" borderId="3" xfId="5" applyFont="1" applyFill="1" applyBorder="1" applyAlignment="1" applyProtection="1">
      <alignment horizontal="left" vertical="top" wrapText="1"/>
      <protection locked="0"/>
    </xf>
    <xf numFmtId="41" fontId="40" fillId="2" borderId="3" xfId="5" applyFont="1" applyFill="1" applyBorder="1" applyAlignment="1">
      <alignment vertical="top"/>
    </xf>
    <xf numFmtId="0" fontId="40" fillId="2" borderId="3" xfId="0" applyFont="1" applyFill="1" applyBorder="1" applyAlignment="1">
      <alignment wrapText="1"/>
    </xf>
    <xf numFmtId="49" fontId="40" fillId="6" borderId="3" xfId="0" applyNumberFormat="1" applyFont="1" applyFill="1" applyBorder="1" applyAlignment="1" applyProtection="1">
      <alignment vertical="top" wrapText="1"/>
      <protection locked="0"/>
    </xf>
    <xf numFmtId="0" fontId="40" fillId="0" borderId="0" xfId="0" applyFont="1" applyAlignment="1">
      <alignment wrapText="1"/>
    </xf>
    <xf numFmtId="1" fontId="40" fillId="0" borderId="3" xfId="0" applyNumberFormat="1" applyFont="1" applyBorder="1" applyAlignment="1">
      <alignment wrapText="1"/>
    </xf>
    <xf numFmtId="0" fontId="40" fillId="3" borderId="3" xfId="0" applyFont="1" applyFill="1" applyBorder="1" applyAlignment="1">
      <alignment wrapText="1"/>
    </xf>
    <xf numFmtId="1" fontId="40" fillId="2" borderId="3" xfId="0" applyNumberFormat="1" applyFont="1" applyFill="1" applyBorder="1" applyAlignment="1">
      <alignment wrapText="1"/>
    </xf>
    <xf numFmtId="0" fontId="57" fillId="0" borderId="0" xfId="50" applyFont="1"/>
    <xf numFmtId="0" fontId="58" fillId="13" borderId="27" xfId="50" applyFont="1" applyFill="1" applyBorder="1" applyAlignment="1">
      <alignment horizontal="center" vertical="center" wrapText="1"/>
    </xf>
    <xf numFmtId="0" fontId="58" fillId="13" borderId="28" xfId="50" applyFont="1" applyFill="1" applyBorder="1" applyAlignment="1">
      <alignment horizontal="center" vertical="center" wrapText="1"/>
    </xf>
    <xf numFmtId="0" fontId="61" fillId="15" borderId="27" xfId="50" applyFont="1" applyFill="1" applyBorder="1" applyAlignment="1">
      <alignment vertical="center" wrapText="1"/>
    </xf>
    <xf numFmtId="14" fontId="61" fillId="15" borderId="27" xfId="50" applyNumberFormat="1" applyFont="1" applyFill="1" applyBorder="1" applyAlignment="1">
      <alignment vertical="center" wrapText="1"/>
    </xf>
    <xf numFmtId="0" fontId="61" fillId="0" borderId="27" xfId="50" applyFont="1" applyBorder="1" applyAlignment="1">
      <alignment horizontal="center" vertical="center" wrapText="1"/>
    </xf>
    <xf numFmtId="164" fontId="61" fillId="15" borderId="27" xfId="51" applyFont="1" applyFill="1" applyBorder="1" applyAlignment="1">
      <alignment vertical="center" wrapText="1"/>
    </xf>
    <xf numFmtId="10" fontId="61" fillId="0" borderId="27" xfId="50" applyNumberFormat="1" applyFont="1" applyBorder="1" applyAlignment="1">
      <alignment horizontal="center" vertical="center" wrapText="1"/>
    </xf>
    <xf numFmtId="9" fontId="61" fillId="15" borderId="28" xfId="47" applyFont="1" applyFill="1" applyBorder="1" applyAlignment="1">
      <alignment vertical="center" wrapText="1"/>
    </xf>
    <xf numFmtId="164" fontId="61" fillId="0" borderId="27" xfId="51" applyFont="1" applyBorder="1" applyAlignment="1">
      <alignment horizontal="center" vertical="center" wrapText="1"/>
    </xf>
    <xf numFmtId="0" fontId="62" fillId="0" borderId="27" xfId="50" applyFont="1" applyBorder="1" applyAlignment="1">
      <alignment horizontal="center" vertical="center"/>
    </xf>
    <xf numFmtId="0" fontId="62" fillId="0" borderId="27" xfId="50" applyFont="1" applyBorder="1" applyAlignment="1">
      <alignment horizontal="center" vertical="center" wrapText="1"/>
    </xf>
    <xf numFmtId="0" fontId="62" fillId="15" borderId="27" xfId="50" applyFont="1" applyFill="1" applyBorder="1" applyAlignment="1">
      <alignment vertical="center" wrapText="1"/>
    </xf>
    <xf numFmtId="164" fontId="62" fillId="15" borderId="27" xfId="51" applyFont="1" applyFill="1" applyBorder="1" applyAlignment="1">
      <alignment vertical="center" wrapText="1"/>
    </xf>
    <xf numFmtId="0" fontId="62" fillId="16" borderId="28" xfId="50" applyFont="1" applyFill="1" applyBorder="1" applyAlignment="1">
      <alignment vertical="center" wrapText="1"/>
    </xf>
    <xf numFmtId="0" fontId="62" fillId="16" borderId="27" xfId="50" applyFont="1" applyFill="1" applyBorder="1" applyAlignment="1">
      <alignment vertical="center" wrapText="1"/>
    </xf>
    <xf numFmtId="0" fontId="58" fillId="13" borderId="3" xfId="50" applyFont="1" applyFill="1" applyBorder="1" applyAlignment="1">
      <alignment horizontal="center" vertical="center"/>
    </xf>
    <xf numFmtId="0" fontId="62" fillId="0" borderId="3" xfId="50" applyFont="1" applyBorder="1" applyAlignment="1">
      <alignment horizontal="center" vertical="center"/>
    </xf>
    <xf numFmtId="0" fontId="62" fillId="0" borderId="0" xfId="50" applyFont="1" applyAlignment="1">
      <alignment vertical="center" wrapText="1"/>
    </xf>
    <xf numFmtId="9" fontId="40" fillId="0" borderId="3" xfId="42" applyFont="1" applyBorder="1"/>
    <xf numFmtId="9" fontId="40" fillId="0" borderId="0" xfId="42" applyFont="1" applyBorder="1"/>
    <xf numFmtId="0" fontId="33" fillId="2" borderId="1" xfId="0" applyFont="1" applyFill="1" applyBorder="1" applyAlignment="1">
      <alignment horizontal="center" vertical="top" wrapText="1"/>
    </xf>
    <xf numFmtId="9" fontId="40" fillId="6" borderId="3" xfId="47" applyFont="1" applyFill="1" applyBorder="1" applyAlignment="1" applyProtection="1">
      <alignment wrapText="1"/>
      <protection locked="0"/>
    </xf>
    <xf numFmtId="0" fontId="40" fillId="0" borderId="0" xfId="0" applyFont="1" applyAlignment="1">
      <alignment horizontal="left" wrapText="1"/>
    </xf>
    <xf numFmtId="0" fontId="33" fillId="0" borderId="0" xfId="0" applyFont="1" applyAlignment="1">
      <alignment vertical="top" wrapText="1"/>
    </xf>
    <xf numFmtId="9" fontId="40" fillId="0" borderId="0" xfId="47" applyFont="1" applyFill="1" applyBorder="1" applyAlignment="1" applyProtection="1">
      <alignment wrapText="1"/>
      <protection locked="0"/>
    </xf>
    <xf numFmtId="1" fontId="40" fillId="0" borderId="0" xfId="0" applyNumberFormat="1" applyFont="1" applyAlignment="1" applyProtection="1">
      <alignment wrapText="1"/>
      <protection locked="0"/>
    </xf>
    <xf numFmtId="0" fontId="33" fillId="0" borderId="0" xfId="0" applyFont="1" applyAlignment="1">
      <alignment horizontal="left" wrapText="1"/>
    </xf>
    <xf numFmtId="41" fontId="40" fillId="0" borderId="0" xfId="5" applyFont="1" applyFill="1" applyBorder="1" applyAlignment="1" applyProtection="1">
      <alignment wrapText="1"/>
      <protection locked="0"/>
    </xf>
    <xf numFmtId="41" fontId="40" fillId="0" borderId="0" xfId="5" applyFont="1" applyFill="1" applyBorder="1" applyAlignment="1">
      <alignment horizontal="left" wrapText="1"/>
    </xf>
    <xf numFmtId="0" fontId="40"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0" borderId="0" xfId="0" applyFont="1" applyAlignment="1">
      <alignment vertical="center" wrapText="1"/>
    </xf>
    <xf numFmtId="0" fontId="33" fillId="5" borderId="1" xfId="0" applyFont="1" applyFill="1" applyBorder="1" applyAlignment="1">
      <alignment horizontal="center" vertical="center" wrapText="1"/>
    </xf>
    <xf numFmtId="49" fontId="40" fillId="6" borderId="3" xfId="0" applyNumberFormat="1" applyFont="1" applyFill="1" applyBorder="1" applyAlignment="1" applyProtection="1">
      <alignment wrapText="1"/>
      <protection locked="0"/>
    </xf>
    <xf numFmtId="41" fontId="40" fillId="0" borderId="3" xfId="5" applyFont="1" applyBorder="1" applyAlignment="1"/>
    <xf numFmtId="41" fontId="40" fillId="0" borderId="3" xfId="5" applyFont="1" applyBorder="1" applyAlignment="1">
      <alignment horizontal="left"/>
    </xf>
    <xf numFmtId="41" fontId="40" fillId="2" borderId="3" xfId="5" applyFont="1" applyFill="1" applyBorder="1" applyAlignment="1"/>
    <xf numFmtId="41" fontId="40" fillId="2" borderId="3" xfId="5" applyFont="1" applyFill="1" applyBorder="1" applyAlignment="1">
      <alignment horizontal="left"/>
    </xf>
    <xf numFmtId="166" fontId="40" fillId="6" borderId="3" xfId="22" applyNumberFormat="1" applyFont="1" applyFill="1" applyBorder="1" applyAlignment="1" applyProtection="1">
      <alignment horizontal="left" wrapText="1"/>
      <protection locked="0"/>
    </xf>
    <xf numFmtId="166" fontId="40" fillId="2" borderId="3" xfId="22" applyNumberFormat="1" applyFont="1" applyFill="1" applyBorder="1" applyAlignment="1" applyProtection="1">
      <alignment horizontal="left" wrapText="1"/>
      <protection locked="0"/>
    </xf>
    <xf numFmtId="166" fontId="39" fillId="3" borderId="3" xfId="22" applyNumberFormat="1" applyFont="1" applyFill="1" applyBorder="1" applyAlignment="1">
      <alignment wrapText="1"/>
    </xf>
    <xf numFmtId="166" fontId="40" fillId="3" borderId="3" xfId="22" applyNumberFormat="1" applyFont="1" applyFill="1" applyBorder="1" applyAlignment="1">
      <alignment horizontal="left"/>
    </xf>
    <xf numFmtId="166" fontId="40" fillId="3" borderId="3" xfId="22" applyNumberFormat="1" applyFont="1" applyFill="1" applyBorder="1" applyAlignment="1"/>
    <xf numFmtId="0" fontId="39" fillId="2" borderId="3" xfId="10" applyFont="1" applyFill="1" applyBorder="1" applyAlignment="1">
      <alignment vertical="top"/>
    </xf>
    <xf numFmtId="0" fontId="40" fillId="2" borderId="3" xfId="0" applyFont="1" applyFill="1" applyBorder="1" applyAlignment="1">
      <alignment horizontal="left" vertical="top" indent="1"/>
    </xf>
    <xf numFmtId="49" fontId="40" fillId="6" borderId="3" xfId="0" applyNumberFormat="1" applyFont="1" applyFill="1" applyBorder="1" applyAlignment="1" applyProtection="1">
      <alignment horizontal="left" vertical="top" wrapText="1"/>
      <protection locked="0"/>
    </xf>
    <xf numFmtId="1" fontId="40" fillId="3" borderId="2" xfId="0" applyNumberFormat="1" applyFont="1" applyFill="1" applyBorder="1" applyAlignment="1" applyProtection="1">
      <alignment vertical="top" wrapText="1"/>
      <protection locked="0"/>
    </xf>
    <xf numFmtId="1" fontId="40" fillId="2" borderId="2" xfId="0" applyNumberFormat="1" applyFont="1" applyFill="1" applyBorder="1" applyAlignment="1" applyProtection="1">
      <alignment vertical="top" wrapText="1"/>
      <protection locked="0"/>
    </xf>
    <xf numFmtId="10" fontId="40" fillId="6" borderId="2" xfId="13" applyNumberFormat="1" applyFont="1" applyFill="1" applyBorder="1" applyAlignment="1" applyProtection="1">
      <alignment vertical="top" wrapText="1"/>
      <protection locked="0"/>
    </xf>
    <xf numFmtId="10" fontId="40" fillId="2" borderId="3" xfId="13" applyNumberFormat="1" applyFont="1" applyFill="1" applyBorder="1" applyAlignment="1" applyProtection="1">
      <alignment horizontal="left" wrapText="1"/>
      <protection locked="0"/>
    </xf>
    <xf numFmtId="0" fontId="44" fillId="2" borderId="3" xfId="0" applyFont="1" applyFill="1" applyBorder="1" applyAlignment="1" applyProtection="1">
      <alignment vertical="top"/>
      <protection locked="0"/>
    </xf>
    <xf numFmtId="0" fontId="44" fillId="2" borderId="3" xfId="0" applyFont="1" applyFill="1" applyBorder="1" applyAlignment="1">
      <alignment horizontal="left" vertical="top"/>
    </xf>
    <xf numFmtId="0" fontId="44" fillId="2" borderId="3" xfId="0" applyFont="1" applyFill="1" applyBorder="1" applyAlignment="1">
      <alignment horizontal="left" indent="1"/>
    </xf>
    <xf numFmtId="0" fontId="44" fillId="2" borderId="3" xfId="0" applyFont="1" applyFill="1" applyBorder="1"/>
    <xf numFmtId="0" fontId="46" fillId="0" borderId="3" xfId="49" applyFont="1" applyBorder="1" applyAlignment="1">
      <alignment horizontal="center" vertical="center" wrapText="1"/>
    </xf>
    <xf numFmtId="168" fontId="47" fillId="6" borderId="3" xfId="49" applyNumberFormat="1" applyFont="1" applyFill="1" applyBorder="1" applyAlignment="1">
      <alignment horizontal="right" vertical="top"/>
    </xf>
    <xf numFmtId="168" fontId="46" fillId="7" borderId="3" xfId="49" applyNumberFormat="1" applyFont="1" applyFill="1" applyBorder="1" applyAlignment="1">
      <alignment horizontal="right" vertical="top"/>
    </xf>
    <xf numFmtId="168" fontId="46" fillId="6" borderId="3" xfId="49" applyNumberFormat="1" applyFont="1" applyFill="1" applyBorder="1" applyAlignment="1" applyProtection="1">
      <alignment vertical="top" wrapText="1"/>
      <protection locked="0"/>
    </xf>
    <xf numFmtId="0" fontId="46" fillId="2" borderId="0" xfId="49" applyFont="1" applyFill="1" applyAlignment="1">
      <alignment vertical="top"/>
    </xf>
    <xf numFmtId="0" fontId="40" fillId="2" borderId="3" xfId="3" applyFont="1" applyFill="1" applyBorder="1" applyAlignment="1">
      <alignment horizontal="left" vertical="top" indent="1"/>
    </xf>
    <xf numFmtId="0" fontId="40" fillId="2" borderId="3" xfId="12" applyFont="1" applyFill="1" applyBorder="1" applyAlignment="1">
      <alignment horizontal="left" vertical="center" indent="1"/>
    </xf>
    <xf numFmtId="0" fontId="40" fillId="2" borderId="3" xfId="12" applyFont="1" applyFill="1" applyBorder="1" applyAlignment="1">
      <alignment horizontal="left" vertical="center" indent="2"/>
    </xf>
    <xf numFmtId="0" fontId="40" fillId="2" borderId="3" xfId="12" applyFont="1" applyFill="1" applyBorder="1" applyAlignment="1">
      <alignment horizontal="left" vertical="center"/>
    </xf>
    <xf numFmtId="0" fontId="40" fillId="2" borderId="3" xfId="3" quotePrefix="1" applyFont="1" applyFill="1" applyBorder="1" applyAlignment="1">
      <alignment horizontal="left" vertical="top" indent="1"/>
    </xf>
    <xf numFmtId="166" fontId="40" fillId="2" borderId="3" xfId="22" quotePrefix="1" applyNumberFormat="1" applyFont="1" applyFill="1" applyBorder="1" applyAlignment="1" applyProtection="1">
      <alignment horizontal="right" vertical="top" wrapText="1"/>
      <protection locked="0"/>
    </xf>
    <xf numFmtId="0" fontId="41" fillId="2" borderId="3" xfId="12" applyFont="1" applyFill="1" applyBorder="1" applyAlignment="1">
      <alignment horizontal="center" vertical="center" wrapText="1"/>
    </xf>
    <xf numFmtId="0" fontId="39" fillId="2" borderId="3" xfId="3" applyFont="1" applyFill="1" applyBorder="1" applyAlignment="1">
      <alignment horizontal="left" wrapText="1"/>
    </xf>
    <xf numFmtId="0" fontId="39" fillId="2" borderId="3" xfId="12" applyFont="1" applyFill="1" applyBorder="1" applyAlignment="1">
      <alignment horizontal="left" wrapText="1"/>
    </xf>
    <xf numFmtId="49" fontId="39" fillId="2" borderId="3" xfId="3" applyNumberFormat="1" applyFont="1" applyFill="1" applyBorder="1" applyAlignment="1">
      <alignment horizontal="center" wrapText="1"/>
    </xf>
    <xf numFmtId="41" fontId="39" fillId="2" borderId="3" xfId="5" applyFont="1" applyFill="1" applyBorder="1" applyAlignment="1">
      <alignment horizontal="right" wrapText="1"/>
    </xf>
    <xf numFmtId="41" fontId="39" fillId="0" borderId="3" xfId="5" applyFont="1" applyBorder="1" applyAlignment="1">
      <alignment horizontal="right" wrapText="1"/>
    </xf>
    <xf numFmtId="41" fontId="40" fillId="2" borderId="3" xfId="5" applyFont="1" applyFill="1" applyBorder="1" applyAlignment="1">
      <alignment horizontal="right" wrapText="1"/>
    </xf>
    <xf numFmtId="166" fontId="40" fillId="2" borderId="3" xfId="22" applyNumberFormat="1" applyFont="1" applyFill="1" applyBorder="1" applyAlignment="1">
      <alignment horizontal="right" vertical="center"/>
    </xf>
    <xf numFmtId="0" fontId="40" fillId="2" borderId="4" xfId="0" applyFont="1" applyFill="1" applyBorder="1" applyAlignment="1">
      <alignment horizontal="center" vertical="center" wrapText="1"/>
    </xf>
    <xf numFmtId="0" fontId="59" fillId="13" borderId="28" xfId="50" applyFont="1" applyFill="1" applyBorder="1" applyAlignment="1">
      <alignment horizontal="center" vertical="center" wrapText="1"/>
    </xf>
    <xf numFmtId="0" fontId="61" fillId="0" borderId="27" xfId="50" applyFont="1" applyBorder="1" applyAlignment="1">
      <alignment horizontal="center" vertical="center"/>
    </xf>
    <xf numFmtId="0" fontId="61" fillId="15" borderId="28" xfId="50" applyFont="1" applyFill="1" applyBorder="1" applyAlignment="1">
      <alignment vertical="center" wrapText="1"/>
    </xf>
    <xf numFmtId="0" fontId="61" fillId="16" borderId="27" xfId="50" applyFont="1" applyFill="1" applyBorder="1" applyAlignment="1">
      <alignment vertical="center" wrapText="1"/>
    </xf>
    <xf numFmtId="0" fontId="59" fillId="2" borderId="28" xfId="50" applyFont="1" applyFill="1" applyBorder="1" applyAlignment="1">
      <alignment horizontal="center" vertical="center" wrapText="1"/>
    </xf>
    <xf numFmtId="0" fontId="59" fillId="2" borderId="27" xfId="50" applyFont="1" applyFill="1" applyBorder="1" applyAlignment="1">
      <alignment horizontal="center" vertical="center" wrapText="1"/>
    </xf>
    <xf numFmtId="0" fontId="54" fillId="11" borderId="0" xfId="92" applyFont="1" applyFill="1" applyAlignment="1">
      <alignment vertical="top"/>
    </xf>
    <xf numFmtId="0" fontId="54" fillId="6" borderId="0" xfId="92" applyFont="1" applyFill="1" applyAlignment="1">
      <alignment vertical="top"/>
    </xf>
    <xf numFmtId="0" fontId="54" fillId="6" borderId="30" xfId="92" applyFont="1" applyFill="1" applyBorder="1" applyAlignment="1">
      <alignment horizontal="center" vertical="top"/>
    </xf>
    <xf numFmtId="0" fontId="54" fillId="6" borderId="0" xfId="92" applyFont="1" applyFill="1" applyAlignment="1">
      <alignment horizontal="center" vertical="top"/>
    </xf>
    <xf numFmtId="0" fontId="65" fillId="6" borderId="0" xfId="92" applyFont="1" applyFill="1" applyAlignment="1">
      <alignment vertical="top"/>
    </xf>
    <xf numFmtId="0" fontId="46" fillId="6" borderId="0" xfId="92" applyFont="1" applyFill="1" applyAlignment="1">
      <alignment vertical="top"/>
    </xf>
    <xf numFmtId="0" fontId="23" fillId="6" borderId="0" xfId="92" applyFont="1" applyFill="1" applyAlignment="1">
      <alignment vertical="top"/>
    </xf>
    <xf numFmtId="0" fontId="3" fillId="0" borderId="0" xfId="93"/>
    <xf numFmtId="0" fontId="66" fillId="0" borderId="3" xfId="93" applyFont="1" applyBorder="1"/>
    <xf numFmtId="0" fontId="66" fillId="0" borderId="3" xfId="93" applyFont="1" applyBorder="1" applyAlignment="1">
      <alignment horizontal="center"/>
    </xf>
    <xf numFmtId="0" fontId="67" fillId="0" borderId="3" xfId="93" applyFont="1" applyBorder="1"/>
    <xf numFmtId="0" fontId="67" fillId="0" borderId="3" xfId="93" applyFont="1" applyBorder="1" applyAlignment="1">
      <alignment horizontal="center"/>
    </xf>
    <xf numFmtId="0" fontId="3" fillId="0" borderId="0" xfId="93" applyAlignment="1">
      <alignment horizontal="center"/>
    </xf>
    <xf numFmtId="0" fontId="3" fillId="0" borderId="3" xfId="93" applyBorder="1"/>
    <xf numFmtId="0" fontId="67" fillId="0" borderId="3" xfId="93" applyFont="1" applyBorder="1" applyAlignment="1">
      <alignment horizontal="center" vertical="center"/>
    </xf>
    <xf numFmtId="0" fontId="68" fillId="0" borderId="3" xfId="93" applyFont="1" applyBorder="1" applyAlignment="1">
      <alignment horizontal="center" vertical="center"/>
    </xf>
    <xf numFmtId="0" fontId="66" fillId="0" borderId="3" xfId="93" applyFont="1" applyBorder="1" applyAlignment="1">
      <alignment horizontal="center" vertical="center"/>
    </xf>
    <xf numFmtId="0" fontId="69" fillId="0" borderId="3" xfId="93" applyFont="1" applyBorder="1" applyAlignment="1">
      <alignment horizontal="center" vertical="center"/>
    </xf>
    <xf numFmtId="0" fontId="70" fillId="0" borderId="3" xfId="93" applyFont="1" applyBorder="1"/>
    <xf numFmtId="0" fontId="70" fillId="0" borderId="3" xfId="93" applyFont="1" applyBorder="1" applyAlignment="1">
      <alignment horizontal="center"/>
    </xf>
    <xf numFmtId="0" fontId="71" fillId="0" borderId="3" xfId="93" applyFont="1" applyBorder="1"/>
    <xf numFmtId="0" fontId="71" fillId="0" borderId="3" xfId="93" applyFont="1" applyBorder="1" applyAlignment="1">
      <alignment horizontal="center"/>
    </xf>
    <xf numFmtId="0" fontId="71" fillId="0" borderId="3" xfId="93" quotePrefix="1" applyFont="1" applyBorder="1"/>
    <xf numFmtId="0" fontId="72" fillId="0" borderId="3" xfId="93" applyFont="1" applyBorder="1" applyAlignment="1">
      <alignment horizontal="center"/>
    </xf>
    <xf numFmtId="0" fontId="73" fillId="0" borderId="3" xfId="93" applyFont="1" applyBorder="1" applyAlignment="1">
      <alignment horizontal="center"/>
    </xf>
    <xf numFmtId="0" fontId="66" fillId="0" borderId="0" xfId="93" applyFont="1"/>
    <xf numFmtId="0" fontId="74" fillId="0" borderId="25" xfId="0" applyFont="1" applyBorder="1" applyAlignment="1">
      <alignment horizontal="center" vertical="center" wrapText="1"/>
    </xf>
    <xf numFmtId="0" fontId="74" fillId="0" borderId="33" xfId="0" applyFont="1" applyBorder="1" applyAlignment="1">
      <alignment vertical="center" wrapText="1"/>
    </xf>
    <xf numFmtId="0" fontId="74" fillId="0" borderId="27" xfId="0" applyFont="1" applyBorder="1" applyAlignment="1">
      <alignment vertical="center" wrapText="1"/>
    </xf>
    <xf numFmtId="0" fontId="75" fillId="0" borderId="28" xfId="0" applyFont="1" applyBorder="1" applyAlignment="1">
      <alignment vertical="center" wrapText="1"/>
    </xf>
    <xf numFmtId="0" fontId="76" fillId="0" borderId="27" xfId="0" applyFont="1" applyBorder="1" applyAlignment="1">
      <alignment vertical="center" wrapText="1"/>
    </xf>
    <xf numFmtId="0" fontId="76" fillId="0" borderId="29" xfId="0" applyFont="1" applyBorder="1" applyAlignment="1">
      <alignment vertical="center" wrapText="1"/>
    </xf>
    <xf numFmtId="0" fontId="76" fillId="0" borderId="28" xfId="0" applyFont="1" applyBorder="1" applyAlignment="1">
      <alignment vertical="center" wrapText="1"/>
    </xf>
    <xf numFmtId="0" fontId="37" fillId="0" borderId="0" xfId="0" applyFont="1" applyAlignment="1">
      <alignment vertical="center"/>
    </xf>
    <xf numFmtId="0" fontId="77" fillId="0" borderId="0" xfId="0" applyFont="1" applyAlignment="1">
      <alignment horizontal="center" vertical="center"/>
    </xf>
    <xf numFmtId="0" fontId="77" fillId="0" borderId="0" xfId="0" applyFont="1" applyAlignment="1">
      <alignment vertical="center"/>
    </xf>
    <xf numFmtId="0" fontId="77" fillId="0" borderId="30" xfId="0" applyFont="1" applyBorder="1" applyAlignment="1">
      <alignment horizontal="center" vertical="center" wrapText="1"/>
    </xf>
    <xf numFmtId="0" fontId="77" fillId="0" borderId="25" xfId="0" applyFont="1" applyBorder="1" applyAlignment="1">
      <alignment horizontal="center" vertical="center" wrapText="1"/>
    </xf>
    <xf numFmtId="0" fontId="24" fillId="19" borderId="28" xfId="0" applyFont="1" applyFill="1" applyBorder="1" applyAlignment="1">
      <alignment horizontal="center" vertical="center" wrapText="1"/>
    </xf>
    <xf numFmtId="0" fontId="24" fillId="19" borderId="27" xfId="0" applyFont="1" applyFill="1" applyBorder="1" applyAlignment="1">
      <alignment horizontal="center" vertical="center" wrapText="1"/>
    </xf>
    <xf numFmtId="0" fontId="77" fillId="0" borderId="28" xfId="0" applyFont="1" applyBorder="1" applyAlignment="1">
      <alignment horizontal="center" vertical="center" wrapText="1"/>
    </xf>
    <xf numFmtId="0" fontId="77" fillId="0" borderId="27" xfId="0" applyFont="1" applyBorder="1" applyAlignment="1">
      <alignment horizontal="center" vertical="center" wrapText="1"/>
    </xf>
    <xf numFmtId="0" fontId="78" fillId="0" borderId="0" xfId="0" applyFont="1" applyAlignment="1">
      <alignment horizontal="center" vertical="center"/>
    </xf>
    <xf numFmtId="0" fontId="78" fillId="0" borderId="29" xfId="0" applyFont="1" applyBorder="1" applyAlignment="1">
      <alignment horizontal="center" vertical="center" wrapText="1"/>
    </xf>
    <xf numFmtId="0" fontId="24" fillId="13" borderId="30"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34" xfId="0" applyFont="1" applyFill="1" applyBorder="1" applyAlignment="1">
      <alignment horizontal="center" vertical="center" wrapText="1"/>
    </xf>
    <xf numFmtId="0" fontId="24" fillId="13" borderId="27" xfId="0" applyFont="1" applyFill="1" applyBorder="1" applyAlignment="1">
      <alignment horizontal="center" vertical="center" wrapText="1"/>
    </xf>
    <xf numFmtId="0" fontId="80" fillId="20" borderId="28" xfId="0" applyFont="1" applyFill="1" applyBorder="1" applyAlignment="1">
      <alignment horizontal="center" vertical="center" wrapText="1"/>
    </xf>
    <xf numFmtId="0" fontId="80" fillId="20" borderId="27" xfId="0" applyFont="1" applyFill="1" applyBorder="1" applyAlignment="1">
      <alignment horizontal="center" vertical="center" wrapText="1"/>
    </xf>
    <xf numFmtId="0" fontId="80" fillId="20" borderId="25" xfId="0" applyFont="1" applyFill="1" applyBorder="1" applyAlignment="1">
      <alignment horizontal="center" vertical="center" wrapText="1"/>
    </xf>
    <xf numFmtId="0" fontId="24" fillId="13" borderId="32"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2" fillId="16" borderId="27" xfId="0" applyFont="1" applyFill="1" applyBorder="1" applyAlignment="1">
      <alignment horizontal="center" vertical="center" wrapText="1"/>
    </xf>
    <xf numFmtId="0" fontId="77" fillId="16" borderId="27" xfId="0" applyFont="1" applyFill="1" applyBorder="1" applyAlignment="1">
      <alignment horizontal="center" vertical="center" wrapText="1"/>
    </xf>
    <xf numFmtId="0" fontId="78" fillId="0" borderId="0" xfId="0" applyFont="1" applyAlignment="1">
      <alignment horizontal="center" vertical="center" wrapText="1"/>
    </xf>
    <xf numFmtId="0" fontId="24" fillId="15" borderId="27" xfId="0" applyFont="1" applyFill="1" applyBorder="1" applyAlignment="1">
      <alignment horizontal="center" vertical="center" wrapText="1"/>
    </xf>
    <xf numFmtId="0" fontId="77" fillId="16" borderId="28" xfId="0" applyFont="1" applyFill="1" applyBorder="1" applyAlignment="1">
      <alignment horizontal="center" vertical="center" wrapText="1"/>
    </xf>
    <xf numFmtId="0" fontId="77" fillId="0" borderId="0" xfId="0" applyFont="1" applyAlignment="1">
      <alignment horizontal="justify" vertical="center" wrapText="1"/>
    </xf>
    <xf numFmtId="0" fontId="82" fillId="2" borderId="3" xfId="0" applyFont="1" applyFill="1" applyBorder="1" applyAlignment="1">
      <alignment horizontal="left" vertical="top" wrapText="1"/>
    </xf>
    <xf numFmtId="166" fontId="41" fillId="2" borderId="3" xfId="96" applyNumberFormat="1" applyFont="1" applyFill="1" applyBorder="1" applyAlignment="1">
      <alignment horizontal="center" vertical="center"/>
    </xf>
    <xf numFmtId="0" fontId="41" fillId="2" borderId="3" xfId="2" applyFont="1" applyFill="1" applyBorder="1" applyAlignment="1">
      <alignment wrapText="1"/>
    </xf>
    <xf numFmtId="0" fontId="41" fillId="21" borderId="3" xfId="2" applyFont="1" applyFill="1" applyBorder="1" applyAlignment="1">
      <alignment wrapText="1"/>
    </xf>
    <xf numFmtId="166" fontId="40" fillId="0" borderId="3" xfId="96" quotePrefix="1" applyNumberFormat="1" applyFont="1" applyFill="1" applyBorder="1" applyAlignment="1">
      <alignment horizontal="center"/>
    </xf>
    <xf numFmtId="0" fontId="41" fillId="2" borderId="3" xfId="2" applyFont="1" applyFill="1" applyBorder="1" applyAlignment="1">
      <alignment horizontal="left" wrapText="1"/>
    </xf>
    <xf numFmtId="0" fontId="41" fillId="21" borderId="3" xfId="2" applyFont="1" applyFill="1" applyBorder="1" applyAlignment="1">
      <alignment horizontal="left" wrapText="1"/>
    </xf>
    <xf numFmtId="166" fontId="39" fillId="0" borderId="3" xfId="96" applyNumberFormat="1" applyFont="1" applyFill="1" applyBorder="1"/>
    <xf numFmtId="0" fontId="39" fillId="2" borderId="3" xfId="2" applyFont="1" applyFill="1" applyBorder="1" applyAlignment="1">
      <alignment horizontal="left" wrapText="1"/>
    </xf>
    <xf numFmtId="0" fontId="39" fillId="21" borderId="3" xfId="2" applyFont="1" applyFill="1" applyBorder="1" applyAlignment="1">
      <alignment horizontal="left" wrapText="1"/>
    </xf>
    <xf numFmtId="166" fontId="40" fillId="0" borderId="3" xfId="96" applyNumberFormat="1" applyFont="1" applyFill="1" applyBorder="1" applyAlignment="1">
      <alignment horizontal="right"/>
    </xf>
    <xf numFmtId="166" fontId="49" fillId="0" borderId="3" xfId="96" applyNumberFormat="1" applyFont="1" applyFill="1" applyBorder="1" applyAlignment="1">
      <alignment horizontal="center"/>
    </xf>
    <xf numFmtId="0" fontId="39" fillId="22" borderId="3" xfId="2" applyFont="1" applyFill="1" applyBorder="1" applyAlignment="1">
      <alignment horizontal="left" wrapText="1"/>
    </xf>
    <xf numFmtId="0" fontId="40" fillId="21" borderId="3" xfId="2" applyFont="1" applyFill="1" applyBorder="1" applyAlignment="1">
      <alignment horizontal="left" wrapText="1"/>
    </xf>
    <xf numFmtId="0" fontId="40" fillId="22" borderId="3" xfId="2" applyFont="1" applyFill="1" applyBorder="1" applyAlignment="1">
      <alignment horizontal="left" wrapText="1"/>
    </xf>
    <xf numFmtId="166" fontId="40" fillId="0" borderId="3" xfId="96" quotePrefix="1" applyNumberFormat="1" applyFont="1" applyFill="1" applyBorder="1" applyAlignment="1">
      <alignment horizontal="right"/>
    </xf>
    <xf numFmtId="0" fontId="40" fillId="2" borderId="3" xfId="2" applyFont="1" applyFill="1" applyBorder="1" applyAlignment="1">
      <alignment horizontal="left" wrapText="1"/>
    </xf>
    <xf numFmtId="0" fontId="41" fillId="22" borderId="3" xfId="2" applyFont="1" applyFill="1" applyBorder="1" applyAlignment="1">
      <alignment horizontal="left" wrapText="1"/>
    </xf>
    <xf numFmtId="0" fontId="39" fillId="21" borderId="3" xfId="2" applyFont="1" applyFill="1" applyBorder="1" applyAlignment="1">
      <alignment wrapText="1"/>
    </xf>
    <xf numFmtId="166" fontId="40" fillId="0" borderId="3" xfId="96" applyNumberFormat="1" applyFont="1" applyFill="1" applyBorder="1"/>
    <xf numFmtId="0" fontId="0" fillId="0" borderId="0" xfId="0" applyAlignment="1">
      <alignment wrapText="1"/>
    </xf>
    <xf numFmtId="0" fontId="39" fillId="22" borderId="3" xfId="2" applyFont="1" applyFill="1" applyBorder="1" applyAlignment="1">
      <alignment vertical="center" wrapText="1"/>
    </xf>
    <xf numFmtId="0" fontId="41" fillId="21" borderId="3" xfId="2" applyFont="1" applyFill="1" applyBorder="1" applyAlignment="1">
      <alignment vertical="center" wrapText="1"/>
    </xf>
    <xf numFmtId="166" fontId="49" fillId="0" borderId="3" xfId="97" applyNumberFormat="1" applyFont="1" applyFill="1" applyBorder="1" applyAlignment="1">
      <alignment horizontal="center" vertical="center" wrapText="1"/>
    </xf>
    <xf numFmtId="0" fontId="39" fillId="22" borderId="3" xfId="2" applyFont="1" applyFill="1" applyBorder="1" applyAlignment="1">
      <alignment horizontal="left" vertical="center" wrapText="1"/>
    </xf>
    <xf numFmtId="0" fontId="39" fillId="21" borderId="3" xfId="2" applyFont="1" applyFill="1" applyBorder="1" applyAlignment="1">
      <alignment horizontal="left" vertical="center" wrapText="1" indent="2"/>
    </xf>
    <xf numFmtId="0" fontId="39" fillId="22" borderId="3" xfId="0" applyFont="1" applyFill="1" applyBorder="1" applyAlignment="1">
      <alignment horizontal="left" vertical="top" wrapText="1"/>
    </xf>
    <xf numFmtId="0" fontId="39" fillId="21" borderId="3" xfId="0" applyFont="1" applyFill="1" applyBorder="1" applyAlignment="1">
      <alignment horizontal="left" vertical="top" wrapText="1" indent="2"/>
    </xf>
    <xf numFmtId="166" fontId="40" fillId="0" borderId="3" xfId="97" applyNumberFormat="1" applyFont="1" applyFill="1" applyBorder="1" applyAlignment="1" applyProtection="1">
      <alignment vertical="top" wrapText="1"/>
      <protection locked="0"/>
    </xf>
    <xf numFmtId="166" fontId="39" fillId="0" borderId="3" xfId="97" quotePrefix="1" applyNumberFormat="1" applyFont="1" applyFill="1" applyBorder="1" applyAlignment="1">
      <alignment horizontal="right" vertical="top" wrapText="1"/>
    </xf>
    <xf numFmtId="166" fontId="41" fillId="0" borderId="3" xfId="97" quotePrefix="1" applyNumberFormat="1" applyFont="1" applyFill="1" applyBorder="1" applyAlignment="1">
      <alignment horizontal="right" vertical="top" wrapText="1"/>
    </xf>
    <xf numFmtId="0" fontId="41" fillId="21" borderId="3" xfId="2" applyFont="1" applyFill="1" applyBorder="1" applyAlignment="1">
      <alignment horizontal="left" vertical="center" wrapText="1"/>
    </xf>
    <xf numFmtId="0" fontId="39" fillId="21" borderId="3" xfId="0" applyFont="1" applyFill="1" applyBorder="1" applyAlignment="1">
      <alignment horizontal="left" vertical="top" wrapText="1"/>
    </xf>
    <xf numFmtId="166" fontId="40" fillId="0" borderId="3" xfId="97" applyNumberFormat="1" applyFont="1" applyFill="1" applyBorder="1" applyAlignment="1" applyProtection="1">
      <alignment horizontal="right" vertical="top" wrapText="1"/>
      <protection locked="0"/>
    </xf>
    <xf numFmtId="0" fontId="41" fillId="21" borderId="3" xfId="0" applyFont="1" applyFill="1" applyBorder="1" applyAlignment="1">
      <alignment horizontal="left" vertical="top" wrapText="1"/>
    </xf>
    <xf numFmtId="166" fontId="39" fillId="0" borderId="3" xfId="97" quotePrefix="1" applyNumberFormat="1" applyFont="1" applyFill="1" applyBorder="1" applyAlignment="1">
      <alignment vertical="top" wrapText="1"/>
    </xf>
    <xf numFmtId="0" fontId="39" fillId="21" borderId="3" xfId="0" quotePrefix="1" applyFont="1" applyFill="1" applyBorder="1" applyAlignment="1">
      <alignment horizontal="left" vertical="top" wrapText="1" indent="2"/>
    </xf>
    <xf numFmtId="0" fontId="41" fillId="21" borderId="3" xfId="0" quotePrefix="1" applyFont="1" applyFill="1" applyBorder="1" applyAlignment="1">
      <alignment horizontal="left" vertical="top" wrapText="1"/>
    </xf>
    <xf numFmtId="166" fontId="39" fillId="0" borderId="2" xfId="97" applyNumberFormat="1" applyFont="1" applyFill="1" applyBorder="1" applyAlignment="1">
      <alignment horizontal="right" vertical="center" wrapText="1"/>
    </xf>
    <xf numFmtId="0" fontId="39" fillId="21" borderId="2" xfId="2" applyFont="1" applyFill="1" applyBorder="1"/>
    <xf numFmtId="0" fontId="39" fillId="22" borderId="3" xfId="2" applyFont="1" applyFill="1" applyBorder="1"/>
    <xf numFmtId="0" fontId="40" fillId="21" borderId="2" xfId="2" applyFont="1" applyFill="1" applyBorder="1" applyAlignment="1">
      <alignment horizontal="left" indent="1"/>
    </xf>
    <xf numFmtId="0" fontId="40" fillId="22" borderId="3" xfId="2" applyFont="1" applyFill="1" applyBorder="1" applyAlignment="1">
      <alignment horizontal="left" indent="1"/>
    </xf>
    <xf numFmtId="0" fontId="39" fillId="21" borderId="2" xfId="2" applyFont="1" applyFill="1" applyBorder="1" applyAlignment="1">
      <alignment horizontal="left" indent="2"/>
    </xf>
    <xf numFmtId="0" fontId="39" fillId="22" borderId="3" xfId="2" applyFont="1" applyFill="1" applyBorder="1" applyAlignment="1">
      <alignment horizontal="left" indent="2"/>
    </xf>
    <xf numFmtId="0" fontId="39" fillId="21" borderId="2" xfId="2" applyFont="1" applyFill="1" applyBorder="1" applyAlignment="1">
      <alignment horizontal="left" indent="1"/>
    </xf>
    <xf numFmtId="0" fontId="39" fillId="22" borderId="3" xfId="2" applyFont="1" applyFill="1" applyBorder="1" applyAlignment="1">
      <alignment horizontal="left" indent="1"/>
    </xf>
    <xf numFmtId="0" fontId="41" fillId="21" borderId="2" xfId="2" applyFont="1" applyFill="1" applyBorder="1"/>
    <xf numFmtId="0" fontId="33" fillId="21" borderId="2" xfId="2" applyFont="1" applyFill="1" applyBorder="1" applyAlignment="1">
      <alignment horizontal="left"/>
    </xf>
    <xf numFmtId="0" fontId="39" fillId="21" borderId="2" xfId="2" applyFont="1" applyFill="1" applyBorder="1" applyAlignment="1">
      <alignment horizontal="left"/>
    </xf>
    <xf numFmtId="0" fontId="41" fillId="21" borderId="2" xfId="2" applyFont="1" applyFill="1" applyBorder="1" applyAlignment="1">
      <alignment horizontal="left"/>
    </xf>
    <xf numFmtId="166" fontId="39" fillId="0" borderId="3" xfId="97" applyNumberFormat="1" applyFont="1" applyFill="1" applyBorder="1"/>
    <xf numFmtId="0" fontId="41" fillId="21" borderId="3" xfId="2" applyFont="1" applyFill="1" applyBorder="1" applyAlignment="1">
      <alignment horizontal="left"/>
    </xf>
    <xf numFmtId="0" fontId="39" fillId="21" borderId="3" xfId="2" applyFont="1" applyFill="1" applyBorder="1"/>
    <xf numFmtId="0" fontId="41" fillId="21" borderId="3" xfId="2" applyFont="1" applyFill="1" applyBorder="1"/>
    <xf numFmtId="0" fontId="39" fillId="21" borderId="3" xfId="2" applyFont="1" applyFill="1" applyBorder="1" applyAlignment="1">
      <alignment horizontal="left" indent="2"/>
    </xf>
    <xf numFmtId="0" fontId="40" fillId="22" borderId="3" xfId="2" applyFont="1" applyFill="1" applyBorder="1" applyAlignment="1">
      <alignment horizontal="left" indent="2"/>
    </xf>
    <xf numFmtId="166" fontId="40" fillId="0" borderId="3" xfId="97" quotePrefix="1" applyNumberFormat="1" applyFont="1" applyFill="1" applyBorder="1"/>
    <xf numFmtId="166" fontId="40" fillId="2" borderId="3" xfId="97" applyNumberFormat="1" applyFont="1" applyFill="1" applyBorder="1" applyAlignment="1">
      <alignment horizontal="center"/>
    </xf>
    <xf numFmtId="0" fontId="39" fillId="21" borderId="3" xfId="2" applyFont="1" applyFill="1" applyBorder="1" applyAlignment="1">
      <alignment vertical="center"/>
    </xf>
    <xf numFmtId="166" fontId="39" fillId="3" borderId="3" xfId="97" applyNumberFormat="1" applyFont="1" applyFill="1" applyBorder="1" applyAlignment="1">
      <alignment vertical="center"/>
    </xf>
    <xf numFmtId="166" fontId="40" fillId="3" borderId="3" xfId="97" applyNumberFormat="1" applyFont="1" applyFill="1" applyBorder="1" applyAlignment="1">
      <alignment vertical="center"/>
    </xf>
    <xf numFmtId="0" fontId="41" fillId="2" borderId="3" xfId="2" applyFont="1" applyFill="1" applyBorder="1" applyAlignment="1">
      <alignment horizontal="left" vertical="center" indent="1"/>
    </xf>
    <xf numFmtId="0" fontId="39" fillId="21" borderId="3" xfId="2" applyFont="1" applyFill="1" applyBorder="1" applyAlignment="1">
      <alignment horizontal="left" vertical="center" indent="1"/>
    </xf>
    <xf numFmtId="166" fontId="39" fillId="0" borderId="3" xfId="97" applyNumberFormat="1" applyFont="1" applyBorder="1" applyAlignment="1">
      <alignment horizontal="right" vertical="center"/>
    </xf>
    <xf numFmtId="166" fontId="40" fillId="4" borderId="3" xfId="97" applyNumberFormat="1" applyFont="1" applyFill="1" applyBorder="1" applyAlignment="1">
      <alignment horizontal="right" vertical="center"/>
    </xf>
    <xf numFmtId="166" fontId="39" fillId="3" borderId="3" xfId="97" applyNumberFormat="1" applyFont="1" applyFill="1" applyBorder="1" applyAlignment="1">
      <alignment horizontal="right" vertical="center" wrapText="1"/>
    </xf>
    <xf numFmtId="166" fontId="40" fillId="3" borderId="3" xfId="97" applyNumberFormat="1" applyFont="1" applyFill="1" applyBorder="1" applyAlignment="1">
      <alignment horizontal="right" vertical="center"/>
    </xf>
    <xf numFmtId="0" fontId="39" fillId="21" borderId="3" xfId="2" applyFont="1" applyFill="1" applyBorder="1" applyAlignment="1">
      <alignment horizontal="left" vertical="center" indent="2"/>
    </xf>
    <xf numFmtId="166" fontId="39" fillId="4" borderId="3" xfId="97" applyNumberFormat="1" applyFont="1" applyFill="1" applyBorder="1" applyAlignment="1">
      <alignment horizontal="right" vertical="center" wrapText="1"/>
    </xf>
    <xf numFmtId="166" fontId="39" fillId="0" borderId="3" xfId="97" applyNumberFormat="1" applyFont="1" applyBorder="1" applyAlignment="1">
      <alignment horizontal="right" vertical="center" wrapText="1"/>
    </xf>
    <xf numFmtId="0" fontId="40" fillId="21" borderId="3" xfId="3" applyFont="1" applyFill="1" applyBorder="1" applyAlignment="1">
      <alignment horizontal="left" vertical="center" indent="3"/>
    </xf>
    <xf numFmtId="166" fontId="39" fillId="2" borderId="3" xfId="97" applyNumberFormat="1" applyFont="1" applyFill="1" applyBorder="1" applyAlignment="1">
      <alignment horizontal="right" vertical="center" wrapText="1"/>
    </xf>
    <xf numFmtId="166" fontId="40" fillId="0" borderId="0" xfId="97" applyNumberFormat="1" applyFont="1"/>
    <xf numFmtId="166" fontId="40" fillId="3" borderId="3" xfId="97" applyNumberFormat="1" applyFont="1" applyFill="1" applyBorder="1" applyAlignment="1">
      <alignment horizontal="center" vertical="center"/>
    </xf>
    <xf numFmtId="0" fontId="1" fillId="0" borderId="0" xfId="0" applyFont="1"/>
    <xf numFmtId="0" fontId="1" fillId="0" borderId="0" xfId="0" applyFont="1" applyAlignment="1">
      <alignment vertical="center" wrapText="1"/>
    </xf>
    <xf numFmtId="0" fontId="77" fillId="0" borderId="35" xfId="0" applyFont="1" applyBorder="1" applyAlignment="1">
      <alignment vertical="center"/>
    </xf>
    <xf numFmtId="0" fontId="84" fillId="0" borderId="35" xfId="0" applyFont="1" applyBorder="1" applyAlignment="1">
      <alignment horizontal="right" vertical="center"/>
    </xf>
    <xf numFmtId="0" fontId="71" fillId="0" borderId="42" xfId="0" applyFont="1" applyBorder="1" applyAlignment="1">
      <alignment horizontal="center" vertical="center"/>
    </xf>
    <xf numFmtId="0" fontId="71" fillId="0" borderId="43" xfId="0" applyFont="1" applyBorder="1" applyAlignment="1">
      <alignment horizontal="center" vertical="center"/>
    </xf>
    <xf numFmtId="0" fontId="71" fillId="0" borderId="21" xfId="0" applyFont="1" applyBorder="1" applyAlignment="1">
      <alignment horizontal="center" vertical="center"/>
    </xf>
    <xf numFmtId="0" fontId="71" fillId="0" borderId="49" xfId="0" applyFont="1" applyBorder="1" applyAlignment="1">
      <alignment horizontal="center" vertical="center"/>
    </xf>
    <xf numFmtId="0" fontId="89" fillId="0" borderId="3" xfId="93" applyFont="1" applyBorder="1" applyAlignment="1">
      <alignment horizontal="center"/>
    </xf>
    <xf numFmtId="0" fontId="89" fillId="0" borderId="3" xfId="93" applyFont="1" applyBorder="1"/>
    <xf numFmtId="0" fontId="90" fillId="0" borderId="3" xfId="93" applyFont="1" applyBorder="1"/>
    <xf numFmtId="0" fontId="90" fillId="0" borderId="3" xfId="93" applyFont="1" applyBorder="1" applyAlignment="1">
      <alignment horizontal="center"/>
    </xf>
    <xf numFmtId="0" fontId="89" fillId="0" borderId="0" xfId="93" applyFont="1" applyAlignment="1">
      <alignment horizontal="center"/>
    </xf>
    <xf numFmtId="0" fontId="89" fillId="23" borderId="3" xfId="93" applyFont="1" applyFill="1" applyBorder="1"/>
    <xf numFmtId="0" fontId="90" fillId="23" borderId="3" xfId="93" applyFont="1" applyFill="1" applyBorder="1"/>
    <xf numFmtId="0" fontId="92" fillId="0" borderId="3" xfId="93" applyFont="1" applyBorder="1"/>
    <xf numFmtId="0" fontId="89" fillId="0" borderId="7" xfId="93" applyFont="1" applyBorder="1" applyAlignment="1">
      <alignment horizontal="center"/>
    </xf>
    <xf numFmtId="0" fontId="90" fillId="0" borderId="3" xfId="93" quotePrefix="1" applyFont="1" applyBorder="1"/>
    <xf numFmtId="0" fontId="90" fillId="0" borderId="3" xfId="93" quotePrefix="1" applyFont="1" applyBorder="1" applyAlignment="1">
      <alignment horizontal="left"/>
    </xf>
    <xf numFmtId="0" fontId="89" fillId="0" borderId="0" xfId="93" applyFont="1"/>
    <xf numFmtId="0" fontId="90" fillId="0" borderId="0" xfId="93" applyFont="1"/>
    <xf numFmtId="0" fontId="65" fillId="6" borderId="0" xfId="92" applyFont="1" applyFill="1" applyAlignment="1">
      <alignment horizontal="center" vertical="top" wrapText="1"/>
    </xf>
    <xf numFmtId="0" fontId="54" fillId="6" borderId="0" xfId="92" applyFont="1" applyFill="1" applyAlignment="1">
      <alignment horizontal="center" vertical="top" wrapText="1"/>
    </xf>
    <xf numFmtId="0" fontId="54" fillId="6" borderId="31" xfId="92" applyFont="1" applyFill="1" applyBorder="1" applyAlignment="1">
      <alignment horizontal="center" vertical="top" wrapText="1"/>
    </xf>
    <xf numFmtId="0" fontId="45" fillId="2" borderId="1" xfId="11" applyFont="1" applyFill="1" applyBorder="1" applyAlignment="1">
      <alignment horizontal="center" vertical="center" wrapText="1"/>
    </xf>
    <xf numFmtId="0" fontId="45" fillId="2" borderId="4" xfId="11" applyFont="1" applyFill="1" applyBorder="1" applyAlignment="1">
      <alignment horizontal="center" vertical="center" wrapText="1"/>
    </xf>
    <xf numFmtId="0" fontId="45" fillId="0" borderId="7" xfId="11" applyFont="1" applyBorder="1" applyAlignment="1">
      <alignment horizontal="center"/>
    </xf>
    <xf numFmtId="0" fontId="33" fillId="2" borderId="3" xfId="11" applyFont="1" applyFill="1" applyBorder="1" applyAlignment="1">
      <alignment horizontal="center" vertical="center" wrapText="1"/>
    </xf>
    <xf numFmtId="0" fontId="33" fillId="2" borderId="1" xfId="11" applyFont="1" applyFill="1" applyBorder="1" applyAlignment="1">
      <alignment horizontal="center" vertical="center" wrapText="1"/>
    </xf>
    <xf numFmtId="0" fontId="33" fillId="2" borderId="4" xfId="11" applyFont="1" applyFill="1" applyBorder="1" applyAlignment="1">
      <alignment horizontal="center" vertical="center" wrapText="1"/>
    </xf>
    <xf numFmtId="0" fontId="33" fillId="0" borderId="7" xfId="0" applyFont="1" applyBorder="1" applyAlignment="1">
      <alignment horizontal="center"/>
    </xf>
    <xf numFmtId="0" fontId="33" fillId="0" borderId="7" xfId="11" applyFont="1" applyBorder="1" applyAlignment="1">
      <alignment horizontal="center" vertical="center"/>
    </xf>
    <xf numFmtId="0" fontId="41" fillId="2" borderId="3" xfId="11" applyFont="1" applyFill="1" applyBorder="1" applyAlignment="1">
      <alignment horizontal="center" vertical="center" wrapText="1"/>
    </xf>
    <xf numFmtId="0" fontId="8" fillId="0" borderId="7" xfId="0" applyFont="1" applyBorder="1" applyAlignment="1">
      <alignment horizontal="center"/>
    </xf>
    <xf numFmtId="166" fontId="16" fillId="2" borderId="3" xfId="29" applyNumberFormat="1" applyFont="1" applyFill="1" applyBorder="1" applyAlignment="1">
      <alignment horizontal="center" vertical="center" wrapText="1"/>
    </xf>
    <xf numFmtId="0" fontId="8" fillId="2" borderId="3" xfId="11" applyFont="1" applyFill="1" applyBorder="1" applyAlignment="1">
      <alignment horizontal="center" vertical="center" wrapText="1"/>
    </xf>
    <xf numFmtId="0" fontId="33" fillId="2" borderId="3" xfId="95" applyFont="1" applyFill="1" applyBorder="1" applyAlignment="1">
      <alignment horizontal="center" vertical="center" wrapText="1"/>
    </xf>
    <xf numFmtId="0" fontId="33" fillId="21" borderId="1" xfId="95" applyFont="1" applyFill="1" applyBorder="1" applyAlignment="1">
      <alignment horizontal="center" vertical="center" wrapText="1"/>
    </xf>
    <xf numFmtId="0" fontId="33" fillId="21" borderId="4" xfId="95" applyFont="1" applyFill="1" applyBorder="1" applyAlignment="1">
      <alignment horizontal="center" vertical="center" wrapText="1"/>
    </xf>
    <xf numFmtId="166" fontId="41" fillId="2" borderId="3" xfId="96" applyNumberFormat="1" applyFont="1" applyFill="1" applyBorder="1" applyAlignment="1">
      <alignment horizontal="center" vertical="center"/>
    </xf>
    <xf numFmtId="166" fontId="41" fillId="2" borderId="3" xfId="96" applyNumberFormat="1" applyFont="1" applyFill="1" applyBorder="1" applyAlignment="1">
      <alignment horizontal="center" vertical="center" wrapText="1"/>
    </xf>
    <xf numFmtId="0" fontId="33" fillId="0" borderId="7" xfId="11" applyFont="1" applyBorder="1" applyAlignment="1">
      <alignment horizontal="center"/>
    </xf>
    <xf numFmtId="166" fontId="40" fillId="5" borderId="3" xfId="22" applyNumberFormat="1" applyFont="1" applyFill="1" applyBorder="1" applyAlignment="1">
      <alignment horizontal="center" vertical="top" wrapText="1"/>
    </xf>
    <xf numFmtId="166" fontId="40" fillId="5" borderId="3" xfId="22" applyNumberFormat="1" applyFont="1" applyFill="1" applyBorder="1" applyAlignment="1">
      <alignment vertical="top" wrapText="1"/>
    </xf>
    <xf numFmtId="0" fontId="33" fillId="2" borderId="3" xfId="0" applyFont="1" applyFill="1" applyBorder="1" applyAlignment="1">
      <alignment horizontal="center" vertical="center" wrapText="1"/>
    </xf>
    <xf numFmtId="0" fontId="33" fillId="0" borderId="7" xfId="95" applyFont="1" applyBorder="1" applyAlignment="1">
      <alignment horizontal="center" wrapText="1"/>
    </xf>
    <xf numFmtId="0" fontId="33" fillId="21" borderId="1" xfId="0" applyFont="1" applyFill="1" applyBorder="1" applyAlignment="1">
      <alignment horizontal="center" vertical="center" wrapText="1"/>
    </xf>
    <xf numFmtId="0" fontId="33" fillId="21" borderId="4" xfId="0" applyFont="1" applyFill="1" applyBorder="1" applyAlignment="1">
      <alignment horizontal="center" vertical="center" wrapText="1"/>
    </xf>
    <xf numFmtId="166" fontId="40" fillId="5" borderId="3" xfId="97" applyNumberFormat="1" applyFont="1" applyFill="1" applyBorder="1" applyAlignment="1">
      <alignment horizontal="center" vertical="top" wrapText="1"/>
    </xf>
    <xf numFmtId="166" fontId="40" fillId="5" borderId="3" xfId="97" applyNumberFormat="1" applyFont="1" applyFill="1" applyBorder="1" applyAlignment="1">
      <alignment vertical="top" wrapText="1"/>
    </xf>
    <xf numFmtId="0" fontId="33" fillId="0" borderId="7" xfId="95" applyFont="1" applyBorder="1" applyAlignment="1">
      <alignment horizontal="center"/>
    </xf>
    <xf numFmtId="166" fontId="33" fillId="2" borderId="3" xfId="22" applyNumberFormat="1" applyFont="1" applyFill="1" applyBorder="1" applyAlignment="1">
      <alignment horizontal="center" vertical="center" wrapText="1"/>
    </xf>
    <xf numFmtId="0" fontId="41" fillId="0" borderId="0" xfId="8" applyFont="1" applyAlignment="1">
      <alignment horizontal="center"/>
    </xf>
    <xf numFmtId="0" fontId="41" fillId="0" borderId="15" xfId="8" applyFont="1" applyBorder="1" applyAlignment="1">
      <alignment horizontal="center"/>
    </xf>
    <xf numFmtId="0" fontId="41" fillId="0" borderId="7" xfId="8" applyFont="1" applyBorder="1" applyAlignment="1">
      <alignment horizontal="center"/>
    </xf>
    <xf numFmtId="0" fontId="33" fillId="2" borderId="1" xfId="0" applyFont="1" applyFill="1" applyBorder="1" applyAlignment="1">
      <alignment horizontal="center" vertical="center" wrapText="1"/>
    </xf>
    <xf numFmtId="0" fontId="33" fillId="2" borderId="4" xfId="0" applyFont="1" applyFill="1" applyBorder="1" applyAlignment="1">
      <alignment horizontal="center" vertical="center" wrapText="1"/>
    </xf>
    <xf numFmtId="166" fontId="33" fillId="2" borderId="1" xfId="97" applyNumberFormat="1" applyFont="1" applyFill="1" applyBorder="1" applyAlignment="1">
      <alignment horizontal="center" vertical="center" wrapText="1"/>
    </xf>
    <xf numFmtId="166" fontId="33" fillId="2" borderId="4" xfId="97" applyNumberFormat="1" applyFont="1" applyFill="1" applyBorder="1" applyAlignment="1">
      <alignment horizontal="center" vertical="center" wrapText="1"/>
    </xf>
    <xf numFmtId="0" fontId="66" fillId="0" borderId="7" xfId="93" applyFont="1" applyBorder="1" applyAlignment="1">
      <alignment horizontal="center"/>
    </xf>
    <xf numFmtId="0" fontId="66" fillId="0" borderId="9" xfId="93" applyFont="1" applyBorder="1" applyAlignment="1">
      <alignment horizontal="center"/>
    </xf>
    <xf numFmtId="0" fontId="66" fillId="0" borderId="8" xfId="93" applyFont="1" applyBorder="1" applyAlignment="1">
      <alignment horizontal="center"/>
    </xf>
    <xf numFmtId="0" fontId="66" fillId="0" borderId="2" xfId="93" applyFont="1" applyBorder="1" applyAlignment="1">
      <alignment horizontal="center"/>
    </xf>
    <xf numFmtId="0" fontId="66" fillId="0" borderId="3" xfId="93" applyFont="1" applyBorder="1" applyAlignment="1">
      <alignment horizontal="center"/>
    </xf>
    <xf numFmtId="0" fontId="70" fillId="0" borderId="3" xfId="93" applyFont="1" applyBorder="1" applyAlignment="1">
      <alignment horizontal="left"/>
    </xf>
    <xf numFmtId="0" fontId="89" fillId="0" borderId="0" xfId="93" applyFont="1" applyAlignment="1">
      <alignment horizontal="center"/>
    </xf>
    <xf numFmtId="0" fontId="89" fillId="0" borderId="3" xfId="93" applyFont="1" applyBorder="1" applyAlignment="1">
      <alignment horizontal="center"/>
    </xf>
    <xf numFmtId="0" fontId="90" fillId="0" borderId="3" xfId="93" applyFont="1" applyBorder="1" applyAlignment="1">
      <alignment horizontal="center"/>
    </xf>
    <xf numFmtId="0" fontId="90" fillId="0" borderId="3" xfId="93" applyFont="1" applyBorder="1" applyAlignment="1">
      <alignment horizontal="center" vertical="center"/>
    </xf>
    <xf numFmtId="0" fontId="89" fillId="0" borderId="7" xfId="93" applyFont="1" applyBorder="1" applyAlignment="1">
      <alignment horizontal="center"/>
    </xf>
    <xf numFmtId="0" fontId="41" fillId="0" borderId="15" xfId="8" applyFont="1" applyBorder="1" applyAlignment="1">
      <alignment horizontal="center" vertical="top"/>
    </xf>
    <xf numFmtId="0" fontId="41" fillId="0" borderId="7" xfId="8" applyFont="1" applyBorder="1" applyAlignment="1">
      <alignment horizontal="center" vertical="top"/>
    </xf>
    <xf numFmtId="0" fontId="39" fillId="3" borderId="3" xfId="2" applyFont="1" applyFill="1" applyBorder="1" applyAlignment="1">
      <alignment horizontal="center" vertical="center"/>
    </xf>
    <xf numFmtId="0" fontId="41" fillId="3" borderId="3" xfId="2" applyFont="1" applyFill="1" applyBorder="1" applyAlignment="1">
      <alignment horizontal="center" vertical="center"/>
    </xf>
    <xf numFmtId="0" fontId="33" fillId="2" borderId="5" xfId="0" applyFont="1" applyFill="1" applyBorder="1" applyAlignment="1">
      <alignment horizontal="center" vertical="center" wrapText="1"/>
    </xf>
    <xf numFmtId="0" fontId="41" fillId="2" borderId="1" xfId="10" applyFont="1" applyFill="1" applyBorder="1" applyAlignment="1">
      <alignment horizontal="center" vertical="top" wrapText="1"/>
    </xf>
    <xf numFmtId="0" fontId="41" fillId="2" borderId="4" xfId="10" applyFont="1" applyFill="1" applyBorder="1" applyAlignment="1">
      <alignment horizontal="center" vertical="top" wrapText="1"/>
    </xf>
    <xf numFmtId="166" fontId="41" fillId="2" borderId="3" xfId="22" applyNumberFormat="1" applyFont="1" applyFill="1" applyBorder="1" applyAlignment="1">
      <alignment horizontal="center" vertical="top" wrapText="1"/>
    </xf>
    <xf numFmtId="166" fontId="41" fillId="2" borderId="3" xfId="22" applyNumberFormat="1" applyFont="1" applyFill="1" applyBorder="1" applyAlignment="1">
      <alignment vertical="top" wrapText="1"/>
    </xf>
    <xf numFmtId="166" fontId="41" fillId="2" borderId="1" xfId="22" applyNumberFormat="1" applyFont="1" applyFill="1" applyBorder="1" applyAlignment="1">
      <alignment horizontal="center" vertical="top" wrapText="1"/>
    </xf>
    <xf numFmtId="166" fontId="41" fillId="2" borderId="4" xfId="22" applyNumberFormat="1" applyFont="1" applyFill="1" applyBorder="1" applyAlignment="1">
      <alignment horizontal="center" vertical="top" wrapText="1"/>
    </xf>
    <xf numFmtId="0" fontId="33" fillId="5" borderId="3" xfId="0" applyFont="1" applyFill="1" applyBorder="1" applyAlignment="1">
      <alignment horizontal="center" vertical="top" wrapText="1"/>
    </xf>
    <xf numFmtId="166" fontId="33" fillId="5" borderId="3" xfId="22" applyNumberFormat="1" applyFont="1" applyFill="1" applyBorder="1" applyAlignment="1">
      <alignment horizontal="center" vertical="top" wrapText="1"/>
    </xf>
    <xf numFmtId="166" fontId="33" fillId="5" borderId="3" xfId="22" applyNumberFormat="1" applyFont="1" applyFill="1" applyBorder="1" applyAlignment="1">
      <alignment vertical="top" wrapText="1"/>
    </xf>
    <xf numFmtId="43" fontId="41" fillId="8" borderId="3" xfId="22" applyFont="1" applyFill="1" applyBorder="1" applyAlignment="1">
      <alignment horizontal="center" vertical="center" wrapText="1"/>
    </xf>
    <xf numFmtId="43" fontId="41" fillId="8" borderId="3" xfId="22" applyFont="1" applyFill="1" applyBorder="1" applyAlignment="1">
      <alignment vertical="center" wrapText="1"/>
    </xf>
    <xf numFmtId="166" fontId="41" fillId="8" borderId="3" xfId="22" applyNumberFormat="1" applyFont="1" applyFill="1" applyBorder="1" applyAlignment="1">
      <alignment horizontal="center" vertical="center" wrapText="1"/>
    </xf>
    <xf numFmtId="166" fontId="41" fillId="8" borderId="3" xfId="22" applyNumberFormat="1" applyFont="1" applyFill="1" applyBorder="1" applyAlignment="1">
      <alignment vertical="center" wrapText="1"/>
    </xf>
    <xf numFmtId="0" fontId="33" fillId="5" borderId="3" xfId="0" applyFont="1" applyFill="1" applyBorder="1" applyAlignment="1">
      <alignment horizontal="center" vertical="center" wrapText="1"/>
    </xf>
    <xf numFmtId="0" fontId="33" fillId="5" borderId="3" xfId="0" applyFont="1" applyFill="1" applyBorder="1" applyAlignment="1">
      <alignment vertical="top" wrapText="1"/>
    </xf>
    <xf numFmtId="166" fontId="33" fillId="5" borderId="1" xfId="22" applyNumberFormat="1" applyFont="1" applyFill="1" applyBorder="1" applyAlignment="1">
      <alignment horizontal="center" vertical="top" wrapText="1"/>
    </xf>
    <xf numFmtId="166" fontId="33" fillId="5" borderId="4" xfId="22" applyNumberFormat="1" applyFont="1" applyFill="1" applyBorder="1" applyAlignment="1">
      <alignment horizontal="center" vertical="top" wrapText="1"/>
    </xf>
    <xf numFmtId="166" fontId="41" fillId="2" borderId="8" xfId="22" applyNumberFormat="1" applyFont="1" applyFill="1" applyBorder="1" applyAlignment="1">
      <alignment horizontal="center" vertical="top" wrapText="1"/>
    </xf>
    <xf numFmtId="166" fontId="41" fillId="2" borderId="9" xfId="22" applyNumberFormat="1" applyFont="1" applyFill="1" applyBorder="1" applyAlignment="1">
      <alignment horizontal="center" vertical="top" wrapText="1"/>
    </xf>
    <xf numFmtId="166" fontId="41" fillId="2" borderId="2" xfId="22" applyNumberFormat="1" applyFont="1" applyFill="1" applyBorder="1" applyAlignment="1">
      <alignment horizontal="center" vertical="top" wrapText="1"/>
    </xf>
    <xf numFmtId="0" fontId="33" fillId="2" borderId="3" xfId="0" applyFont="1" applyFill="1" applyBorder="1" applyAlignment="1">
      <alignment horizontal="center" vertical="center"/>
    </xf>
    <xf numFmtId="0" fontId="41" fillId="2" borderId="8" xfId="10" applyFont="1" applyFill="1" applyBorder="1" applyAlignment="1">
      <alignment horizontal="center" vertical="top" wrapText="1"/>
    </xf>
    <xf numFmtId="0" fontId="41" fillId="2" borderId="9" xfId="10" applyFont="1" applyFill="1" applyBorder="1" applyAlignment="1">
      <alignment horizontal="center" vertical="top" wrapText="1"/>
    </xf>
    <xf numFmtId="0" fontId="41" fillId="2" borderId="2" xfId="10" applyFont="1" applyFill="1" applyBorder="1" applyAlignment="1">
      <alignment horizontal="center" vertical="top" wrapText="1"/>
    </xf>
    <xf numFmtId="0" fontId="45" fillId="2" borderId="3" xfId="0" applyFont="1" applyFill="1" applyBorder="1" applyAlignment="1">
      <alignment horizontal="center" vertical="top" wrapText="1"/>
    </xf>
    <xf numFmtId="0" fontId="45" fillId="2" borderId="3" xfId="0" applyFont="1" applyFill="1" applyBorder="1" applyAlignment="1">
      <alignment vertical="top" wrapText="1"/>
    </xf>
    <xf numFmtId="0" fontId="45" fillId="5" borderId="3" xfId="0" applyFont="1" applyFill="1" applyBorder="1" applyAlignment="1">
      <alignment horizontal="center" vertical="top" wrapText="1"/>
    </xf>
    <xf numFmtId="0" fontId="45" fillId="5" borderId="3" xfId="0" applyFont="1" applyFill="1" applyBorder="1" applyAlignment="1">
      <alignment vertical="top" wrapText="1"/>
    </xf>
    <xf numFmtId="0" fontId="45" fillId="0" borderId="7" xfId="0" applyFont="1" applyBorder="1" applyAlignment="1">
      <alignment horizontal="center"/>
    </xf>
    <xf numFmtId="0" fontId="41" fillId="2" borderId="3" xfId="10" applyFont="1" applyFill="1" applyBorder="1" applyAlignment="1">
      <alignment horizontal="center" vertical="top" wrapText="1"/>
    </xf>
    <xf numFmtId="0" fontId="41" fillId="2" borderId="3" xfId="10" applyFont="1" applyFill="1" applyBorder="1" applyAlignment="1">
      <alignment vertical="top" wrapText="1"/>
    </xf>
    <xf numFmtId="0" fontId="40" fillId="5" borderId="3" xfId="0" applyFont="1" applyFill="1" applyBorder="1" applyAlignment="1">
      <alignment horizontal="center" vertical="top" wrapText="1"/>
    </xf>
    <xf numFmtId="0" fontId="40" fillId="5" borderId="3" xfId="0" applyFont="1" applyFill="1" applyBorder="1" applyAlignment="1">
      <alignment vertical="top" wrapText="1"/>
    </xf>
    <xf numFmtId="0" fontId="33" fillId="5" borderId="11" xfId="0" applyFont="1" applyFill="1" applyBorder="1" applyAlignment="1">
      <alignment horizontal="center" vertical="center" wrapText="1"/>
    </xf>
    <xf numFmtId="0" fontId="33" fillId="5" borderId="12" xfId="0" applyFont="1" applyFill="1" applyBorder="1" applyAlignment="1">
      <alignment vertical="center" wrapText="1"/>
    </xf>
    <xf numFmtId="0" fontId="33" fillId="0" borderId="0" xfId="0" applyFont="1" applyAlignment="1">
      <alignment horizontal="center"/>
    </xf>
    <xf numFmtId="0" fontId="33" fillId="2" borderId="3" xfId="0" applyFont="1" applyFill="1" applyBorder="1" applyAlignment="1">
      <alignment vertical="center" wrapText="1"/>
    </xf>
    <xf numFmtId="166" fontId="33" fillId="5" borderId="3" xfId="22" applyNumberFormat="1" applyFont="1" applyFill="1" applyBorder="1" applyAlignment="1">
      <alignment horizontal="center" vertical="center" wrapText="1"/>
    </xf>
    <xf numFmtId="166" fontId="33" fillId="5" borderId="3" xfId="22" applyNumberFormat="1" applyFont="1" applyFill="1" applyBorder="1" applyAlignment="1">
      <alignment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 xfId="0" applyFont="1" applyFill="1" applyBorder="1" applyAlignment="1">
      <alignment horizontal="center" vertical="top" wrapText="1"/>
    </xf>
    <xf numFmtId="0" fontId="33" fillId="2" borderId="4" xfId="0" applyFont="1" applyFill="1" applyBorder="1" applyAlignment="1">
      <alignment horizontal="center" vertical="top" wrapText="1"/>
    </xf>
    <xf numFmtId="0" fontId="33" fillId="2" borderId="3" xfId="0" applyFont="1" applyFill="1" applyBorder="1" applyAlignment="1">
      <alignment horizontal="center" vertical="top" wrapText="1"/>
    </xf>
    <xf numFmtId="0" fontId="33" fillId="2" borderId="3" xfId="0" applyFont="1" applyFill="1" applyBorder="1" applyAlignment="1">
      <alignment vertical="top" wrapText="1"/>
    </xf>
    <xf numFmtId="166" fontId="33" fillId="2" borderId="3" xfId="22" applyNumberFormat="1" applyFont="1" applyFill="1" applyBorder="1" applyAlignment="1">
      <alignment horizontal="center" vertical="top" wrapText="1"/>
    </xf>
    <xf numFmtId="166" fontId="33" fillId="2" borderId="1" xfId="22" applyNumberFormat="1" applyFont="1" applyFill="1" applyBorder="1" applyAlignment="1">
      <alignment horizontal="center" vertical="top" wrapText="1"/>
    </xf>
    <xf numFmtId="166" fontId="33" fillId="2" borderId="4" xfId="22" applyNumberFormat="1" applyFont="1" applyFill="1" applyBorder="1" applyAlignment="1">
      <alignment horizontal="center" vertical="top" wrapText="1"/>
    </xf>
    <xf numFmtId="166" fontId="33" fillId="2" borderId="3" xfId="22" applyNumberFormat="1" applyFont="1" applyFill="1" applyBorder="1" applyAlignment="1">
      <alignment vertical="top" wrapText="1"/>
    </xf>
    <xf numFmtId="0" fontId="41" fillId="2" borderId="13" xfId="10" applyFont="1" applyFill="1" applyBorder="1" applyAlignment="1">
      <alignment horizontal="center" vertical="center" wrapText="1"/>
    </xf>
    <xf numFmtId="0" fontId="41" fillId="2" borderId="15" xfId="10" applyFont="1" applyFill="1" applyBorder="1" applyAlignment="1">
      <alignment horizontal="center" vertical="center" wrapText="1"/>
    </xf>
    <xf numFmtId="166" fontId="41" fillId="2" borderId="3" xfId="22" applyNumberFormat="1" applyFont="1" applyFill="1" applyBorder="1" applyAlignment="1">
      <alignment horizontal="center" vertical="center" wrapText="1"/>
    </xf>
    <xf numFmtId="0" fontId="33" fillId="2" borderId="8" xfId="0" applyFont="1" applyFill="1" applyBorder="1" applyAlignment="1">
      <alignment horizontal="center" vertical="top" wrapText="1"/>
    </xf>
    <xf numFmtId="0" fontId="33" fillId="2" borderId="9" xfId="0" applyFont="1" applyFill="1" applyBorder="1" applyAlignment="1">
      <alignment horizontal="center" vertical="top" wrapText="1"/>
    </xf>
    <xf numFmtId="0" fontId="41" fillId="2" borderId="1" xfId="10" applyFont="1" applyFill="1" applyBorder="1" applyAlignment="1">
      <alignment horizontal="center" wrapText="1"/>
    </xf>
    <xf numFmtId="0" fontId="41" fillId="2" borderId="4" xfId="10" applyFont="1" applyFill="1" applyBorder="1" applyAlignment="1">
      <alignment horizontal="center" wrapText="1"/>
    </xf>
    <xf numFmtId="0" fontId="34" fillId="4" borderId="0" xfId="85" applyFont="1" applyFill="1" applyAlignment="1">
      <alignment horizontal="center"/>
    </xf>
    <xf numFmtId="0" fontId="5" fillId="4" borderId="0" xfId="85" applyFill="1" applyAlignment="1">
      <alignment horizontal="left" wrapText="1"/>
    </xf>
    <xf numFmtId="0" fontId="44" fillId="4" borderId="0" xfId="85" applyFont="1" applyFill="1" applyAlignment="1">
      <alignment horizontal="left" wrapText="1"/>
    </xf>
    <xf numFmtId="166" fontId="33" fillId="5" borderId="1" xfId="22" applyNumberFormat="1" applyFont="1" applyFill="1" applyBorder="1" applyAlignment="1">
      <alignment horizontal="center" vertical="center" wrapText="1"/>
    </xf>
    <xf numFmtId="166" fontId="33" fillId="5" borderId="5" xfId="22" applyNumberFormat="1" applyFont="1" applyFill="1" applyBorder="1" applyAlignment="1">
      <alignment horizontal="center" vertical="center" wrapText="1"/>
    </xf>
    <xf numFmtId="166" fontId="39" fillId="2" borderId="3" xfId="22" applyNumberFormat="1" applyFont="1" applyFill="1" applyBorder="1" applyAlignment="1">
      <alignment horizontal="center" vertical="top" wrapText="1"/>
    </xf>
    <xf numFmtId="166" fontId="39" fillId="2" borderId="3" xfId="22" applyNumberFormat="1" applyFont="1" applyFill="1" applyBorder="1" applyAlignment="1">
      <alignment vertical="top" wrapText="1"/>
    </xf>
    <xf numFmtId="0" fontId="33" fillId="2" borderId="1" xfId="0" applyFont="1" applyFill="1" applyBorder="1" applyAlignment="1">
      <alignment horizontal="center" vertical="center"/>
    </xf>
    <xf numFmtId="0" fontId="33" fillId="2" borderId="4" xfId="0" applyFont="1" applyFill="1" applyBorder="1" applyAlignment="1">
      <alignment horizontal="center" vertical="center"/>
    </xf>
    <xf numFmtId="166" fontId="33" fillId="2" borderId="1" xfId="22" applyNumberFormat="1" applyFont="1" applyFill="1" applyBorder="1" applyAlignment="1">
      <alignment horizontal="center" vertical="center"/>
    </xf>
    <xf numFmtId="166" fontId="33" fillId="2" borderId="4" xfId="22" applyNumberFormat="1" applyFont="1" applyFill="1" applyBorder="1" applyAlignment="1">
      <alignment horizontal="center" vertical="center"/>
    </xf>
    <xf numFmtId="166" fontId="33" fillId="5" borderId="4" xfId="22" applyNumberFormat="1" applyFont="1" applyFill="1" applyBorder="1" applyAlignment="1">
      <alignment horizontal="center" vertical="center" wrapText="1"/>
    </xf>
    <xf numFmtId="166" fontId="33" fillId="2" borderId="3" xfId="22" applyNumberFormat="1" applyFont="1" applyFill="1" applyBorder="1" applyAlignment="1">
      <alignment horizontal="center" vertical="center"/>
    </xf>
    <xf numFmtId="0" fontId="33" fillId="2" borderId="15" xfId="0" applyFont="1" applyFill="1" applyBorder="1" applyAlignment="1">
      <alignment horizontal="center" vertical="center" wrapText="1"/>
    </xf>
    <xf numFmtId="0" fontId="33" fillId="5" borderId="1" xfId="0" applyFont="1" applyFill="1" applyBorder="1" applyAlignment="1">
      <alignment horizontal="center" vertical="top" wrapText="1"/>
    </xf>
    <xf numFmtId="0" fontId="62" fillId="0" borderId="3" xfId="50" applyFont="1" applyBorder="1" applyAlignment="1">
      <alignment horizontal="left" vertical="center" wrapText="1"/>
    </xf>
    <xf numFmtId="0" fontId="57" fillId="0" borderId="3" xfId="50" applyFont="1" applyBorder="1" applyAlignment="1">
      <alignment horizontal="left" vertical="center" wrapText="1"/>
    </xf>
    <xf numFmtId="0" fontId="58" fillId="13" borderId="3" xfId="50" applyFont="1" applyFill="1" applyBorder="1" applyAlignment="1">
      <alignment horizontal="center" vertical="center"/>
    </xf>
    <xf numFmtId="0" fontId="58" fillId="13" borderId="3" xfId="50" applyFont="1" applyFill="1" applyBorder="1" applyAlignment="1">
      <alignment horizontal="center" vertical="center" wrapText="1"/>
    </xf>
    <xf numFmtId="0" fontId="58" fillId="13" borderId="20" xfId="50" applyFont="1" applyFill="1" applyBorder="1" applyAlignment="1">
      <alignment horizontal="center" vertical="center" wrapText="1"/>
    </xf>
    <xf numFmtId="0" fontId="58" fillId="13" borderId="26" xfId="50" applyFont="1" applyFill="1" applyBorder="1" applyAlignment="1">
      <alignment horizontal="center" vertical="center" wrapText="1"/>
    </xf>
    <xf numFmtId="0" fontId="56" fillId="0" borderId="0" xfId="50" applyFont="1" applyAlignment="1">
      <alignment horizontal="center" vertical="center"/>
    </xf>
    <xf numFmtId="0" fontId="56" fillId="0" borderId="29" xfId="50" applyFont="1" applyBorder="1" applyAlignment="1">
      <alignment horizontal="center" vertical="center"/>
    </xf>
    <xf numFmtId="0" fontId="59" fillId="13" borderId="20" xfId="50" applyFont="1" applyFill="1" applyBorder="1" applyAlignment="1">
      <alignment horizontal="center" vertical="center" wrapText="1"/>
    </xf>
    <xf numFmtId="0" fontId="59" fillId="13" borderId="26" xfId="50" applyFont="1" applyFill="1" applyBorder="1" applyAlignment="1">
      <alignment horizontal="center" vertical="center" wrapText="1"/>
    </xf>
    <xf numFmtId="0" fontId="58" fillId="13" borderId="21" xfId="50" applyFont="1" applyFill="1" applyBorder="1" applyAlignment="1">
      <alignment horizontal="center" vertical="center" wrapText="1"/>
    </xf>
    <xf numFmtId="0" fontId="58" fillId="13" borderId="22" xfId="50" applyFont="1" applyFill="1" applyBorder="1" applyAlignment="1">
      <alignment horizontal="center" vertical="center" wrapText="1"/>
    </xf>
    <xf numFmtId="0" fontId="58" fillId="13" borderId="23" xfId="50" applyFont="1" applyFill="1" applyBorder="1" applyAlignment="1">
      <alignment horizontal="center" vertical="center" wrapText="1"/>
    </xf>
    <xf numFmtId="0" fontId="58" fillId="13" borderId="24" xfId="50" applyFont="1" applyFill="1" applyBorder="1" applyAlignment="1">
      <alignment horizontal="center" vertical="center" wrapText="1"/>
    </xf>
    <xf numFmtId="0" fontId="59" fillId="2" borderId="20" xfId="50" applyFont="1" applyFill="1" applyBorder="1" applyAlignment="1">
      <alignment horizontal="center" vertical="center" wrapText="1"/>
    </xf>
    <xf numFmtId="0" fontId="59" fillId="2" borderId="28" xfId="50" applyFont="1" applyFill="1" applyBorder="1" applyAlignment="1">
      <alignment horizontal="center" vertical="center" wrapText="1"/>
    </xf>
    <xf numFmtId="0" fontId="59" fillId="2" borderId="26" xfId="50" applyFont="1" applyFill="1" applyBorder="1" applyAlignment="1">
      <alignment horizontal="center" vertical="center" wrapText="1"/>
    </xf>
    <xf numFmtId="0" fontId="59" fillId="2" borderId="23" xfId="50" applyFont="1" applyFill="1" applyBorder="1" applyAlignment="1">
      <alignment horizontal="center" vertical="center" wrapText="1"/>
    </xf>
    <xf numFmtId="0" fontId="59" fillId="2" borderId="24" xfId="50" applyFont="1" applyFill="1" applyBorder="1" applyAlignment="1">
      <alignment horizontal="center" vertical="center" wrapText="1"/>
    </xf>
    <xf numFmtId="0" fontId="59" fillId="2" borderId="25" xfId="50" applyFont="1" applyFill="1" applyBorder="1" applyAlignment="1">
      <alignment horizontal="center" vertical="center" wrapText="1"/>
    </xf>
    <xf numFmtId="0" fontId="59" fillId="2" borderId="21" xfId="5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0" borderId="0" xfId="0" applyFont="1"/>
    <xf numFmtId="0" fontId="40" fillId="0" borderId="0" xfId="0" applyFont="1" applyAlignment="1">
      <alignment wrapText="1"/>
    </xf>
    <xf numFmtId="0" fontId="40" fillId="0" borderId="0" xfId="0" applyFont="1" applyAlignment="1">
      <alignment horizontal="center"/>
    </xf>
    <xf numFmtId="0" fontId="40" fillId="0" borderId="0" xfId="0" applyFont="1" applyAlignment="1">
      <alignment horizontal="left"/>
    </xf>
    <xf numFmtId="0" fontId="40" fillId="0" borderId="0" xfId="0" applyFont="1" applyAlignment="1">
      <alignment horizontal="left" wrapText="1"/>
    </xf>
    <xf numFmtId="0" fontId="33" fillId="5" borderId="3" xfId="0" applyFont="1" applyFill="1" applyBorder="1" applyAlignment="1">
      <alignment vertical="center" wrapText="1"/>
    </xf>
    <xf numFmtId="0" fontId="33" fillId="0" borderId="7" xfId="3" applyFont="1" applyBorder="1" applyAlignment="1">
      <alignment horizontal="center"/>
    </xf>
    <xf numFmtId="0" fontId="44" fillId="5" borderId="3" xfId="0" applyFont="1" applyFill="1" applyBorder="1" applyAlignment="1">
      <alignment horizontal="center" vertical="top"/>
    </xf>
    <xf numFmtId="0" fontId="44" fillId="5" borderId="3" xfId="0" applyFont="1" applyFill="1" applyBorder="1" applyAlignment="1">
      <alignment vertical="top"/>
    </xf>
    <xf numFmtId="0" fontId="63" fillId="0" borderId="7" xfId="3" applyFont="1" applyBorder="1" applyAlignment="1">
      <alignment horizontal="center"/>
    </xf>
    <xf numFmtId="0" fontId="46" fillId="5" borderId="3" xfId="49" applyFont="1" applyFill="1" applyBorder="1" applyAlignment="1">
      <alignment horizontal="left" vertical="top" wrapText="1"/>
    </xf>
    <xf numFmtId="0" fontId="46" fillId="5" borderId="3" xfId="49" applyFont="1" applyFill="1" applyBorder="1" applyAlignment="1">
      <alignment vertical="top" wrapText="1"/>
    </xf>
    <xf numFmtId="0" fontId="46" fillId="6" borderId="0" xfId="49" applyFont="1" applyFill="1" applyAlignment="1">
      <alignment horizontal="left" vertical="top" wrapText="1"/>
    </xf>
    <xf numFmtId="0" fontId="46" fillId="5" borderId="3" xfId="49" applyFont="1" applyFill="1" applyBorder="1" applyAlignment="1">
      <alignment horizontal="left" vertical="top" wrapText="1" indent="1"/>
    </xf>
    <xf numFmtId="0" fontId="46" fillId="5" borderId="3" xfId="49" applyFont="1" applyFill="1" applyBorder="1" applyAlignment="1">
      <alignment vertical="top" wrapText="1" indent="1"/>
    </xf>
    <xf numFmtId="0" fontId="46" fillId="5" borderId="13" xfId="49" applyFont="1" applyFill="1" applyBorder="1" applyAlignment="1">
      <alignment horizontal="center" vertical="center" wrapText="1"/>
    </xf>
    <xf numFmtId="0" fontId="46" fillId="5" borderId="10" xfId="49" applyFont="1" applyFill="1" applyBorder="1" applyAlignment="1">
      <alignment horizontal="center" vertical="center" wrapText="1"/>
    </xf>
    <xf numFmtId="0" fontId="46" fillId="5" borderId="14" xfId="49" applyFont="1" applyFill="1" applyBorder="1" applyAlignment="1">
      <alignment horizontal="center" vertical="center" wrapText="1"/>
    </xf>
    <xf numFmtId="0" fontId="46" fillId="5" borderId="15" xfId="49" applyFont="1" applyFill="1" applyBorder="1" applyAlignment="1">
      <alignment horizontal="center" vertical="center" wrapText="1"/>
    </xf>
    <xf numFmtId="0" fontId="46" fillId="5" borderId="7" xfId="49" applyFont="1" applyFill="1" applyBorder="1" applyAlignment="1">
      <alignment horizontal="center" vertical="center" wrapText="1"/>
    </xf>
    <xf numFmtId="0" fontId="46" fillId="5" borderId="18" xfId="49" applyFont="1" applyFill="1" applyBorder="1" applyAlignment="1">
      <alignment horizontal="center" vertical="center" wrapText="1"/>
    </xf>
    <xf numFmtId="0" fontId="46" fillId="5" borderId="3" xfId="49" applyFont="1" applyFill="1" applyBorder="1" applyAlignment="1">
      <alignment horizontal="center" vertical="center" wrapText="1"/>
    </xf>
    <xf numFmtId="0" fontId="46" fillId="5" borderId="3" xfId="49" applyFont="1" applyFill="1" applyBorder="1" applyAlignment="1">
      <alignment vertical="center" wrapText="1"/>
    </xf>
    <xf numFmtId="0" fontId="46" fillId="5" borderId="6" xfId="49" applyFont="1" applyFill="1" applyBorder="1" applyAlignment="1">
      <alignment horizontal="center" vertical="center" wrapText="1"/>
    </xf>
    <xf numFmtId="0" fontId="46" fillId="5" borderId="17" xfId="49" applyFont="1" applyFill="1" applyBorder="1" applyAlignment="1">
      <alignment horizontal="center" vertical="center" wrapText="1"/>
    </xf>
    <xf numFmtId="0" fontId="46" fillId="0" borderId="0" xfId="49" applyFont="1" applyAlignment="1">
      <alignment horizontal="right" vertical="top" wrapText="1"/>
    </xf>
    <xf numFmtId="0" fontId="48" fillId="0" borderId="0" xfId="49" applyFont="1" applyAlignment="1">
      <alignment horizontal="center" vertical="top" wrapText="1"/>
    </xf>
    <xf numFmtId="0" fontId="46" fillId="0" borderId="0" xfId="49" applyFont="1" applyAlignment="1">
      <alignment horizontal="center" vertical="top" wrapText="1"/>
    </xf>
    <xf numFmtId="0" fontId="33" fillId="2" borderId="1" xfId="12" applyFont="1" applyFill="1" applyBorder="1" applyAlignment="1">
      <alignment horizontal="center" vertical="center" wrapText="1"/>
    </xf>
    <xf numFmtId="0" fontId="33" fillId="2" borderId="5" xfId="12" applyFont="1" applyFill="1" applyBorder="1" applyAlignment="1">
      <alignment horizontal="center" vertical="center" wrapText="1"/>
    </xf>
    <xf numFmtId="0" fontId="33" fillId="0" borderId="7" xfId="12" applyFont="1" applyBorder="1" applyAlignment="1">
      <alignment horizontal="center" vertical="center" wrapText="1"/>
    </xf>
    <xf numFmtId="0" fontId="8" fillId="0" borderId="7" xfId="12" applyFont="1" applyBorder="1" applyAlignment="1">
      <alignment horizontal="center" vertical="center"/>
    </xf>
    <xf numFmtId="0" fontId="8" fillId="2" borderId="3" xfId="12"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1" xfId="12" applyFont="1" applyFill="1" applyBorder="1" applyAlignment="1">
      <alignment horizontal="center" vertical="center" wrapText="1"/>
    </xf>
    <xf numFmtId="0" fontId="8" fillId="2" borderId="5" xfId="12" applyFont="1" applyFill="1" applyBorder="1" applyAlignment="1">
      <alignment horizontal="center" vertical="center" wrapText="1"/>
    </xf>
    <xf numFmtId="0" fontId="33" fillId="0" borderId="7" xfId="12" applyFont="1" applyBorder="1" applyAlignment="1">
      <alignment horizontal="center" vertical="center"/>
    </xf>
    <xf numFmtId="0" fontId="41" fillId="2" borderId="1" xfId="0" applyFont="1" applyFill="1" applyBorder="1" applyAlignment="1">
      <alignment horizontal="center" vertical="center"/>
    </xf>
    <xf numFmtId="0" fontId="41" fillId="2" borderId="4" xfId="0" applyFont="1" applyFill="1" applyBorder="1" applyAlignment="1">
      <alignment horizontal="center" vertical="center"/>
    </xf>
    <xf numFmtId="0" fontId="41" fillId="2" borderId="1" xfId="12" applyFont="1" applyFill="1" applyBorder="1" applyAlignment="1">
      <alignment horizontal="center" vertical="center" wrapText="1"/>
    </xf>
    <xf numFmtId="0" fontId="41" fillId="2" borderId="4" xfId="12" applyFont="1" applyFill="1" applyBorder="1" applyAlignment="1">
      <alignment horizontal="center" vertical="center" wrapText="1"/>
    </xf>
    <xf numFmtId="0" fontId="41" fillId="2" borderId="13" xfId="12" applyFont="1" applyFill="1" applyBorder="1" applyAlignment="1">
      <alignment horizontal="center" vertical="center" wrapText="1"/>
    </xf>
    <xf numFmtId="0" fontId="41" fillId="2" borderId="10" xfId="12" applyFont="1" applyFill="1" applyBorder="1" applyAlignment="1">
      <alignment horizontal="center" vertical="center" wrapText="1"/>
    </xf>
    <xf numFmtId="0" fontId="41" fillId="2" borderId="14" xfId="12" applyFont="1" applyFill="1" applyBorder="1" applyAlignment="1">
      <alignment horizontal="center" vertical="center" wrapText="1"/>
    </xf>
    <xf numFmtId="0" fontId="33" fillId="2" borderId="3" xfId="12" applyFont="1" applyFill="1" applyBorder="1" applyAlignment="1">
      <alignment horizontal="center" vertical="center" wrapText="1"/>
    </xf>
    <xf numFmtId="166" fontId="16" fillId="2" borderId="1" xfId="22" applyNumberFormat="1" applyFont="1" applyFill="1" applyBorder="1" applyAlignment="1">
      <alignment horizontal="center" vertical="top" wrapText="1"/>
    </xf>
    <xf numFmtId="166" fontId="16" fillId="2" borderId="4" xfId="22" applyNumberFormat="1" applyFont="1" applyFill="1" applyBorder="1" applyAlignment="1">
      <alignment horizontal="center" vertical="top" wrapText="1"/>
    </xf>
    <xf numFmtId="0" fontId="8" fillId="2" borderId="3" xfId="0" applyFont="1" applyFill="1" applyBorder="1" applyAlignment="1">
      <alignment horizontal="center" vertical="top" wrapText="1"/>
    </xf>
    <xf numFmtId="0" fontId="23" fillId="6" borderId="0" xfId="45" applyFont="1" applyFill="1" applyAlignment="1">
      <alignment horizontal="center" vertical="top" wrapText="1"/>
    </xf>
    <xf numFmtId="0" fontId="23" fillId="6" borderId="0" xfId="45" applyFont="1" applyFill="1" applyAlignment="1">
      <alignment horizontal="left" vertical="top" wrapText="1"/>
    </xf>
    <xf numFmtId="0" fontId="23" fillId="6" borderId="1" xfId="45" applyFont="1" applyFill="1" applyBorder="1" applyAlignment="1">
      <alignment horizontal="center" vertical="top"/>
    </xf>
    <xf numFmtId="0" fontId="23" fillId="6" borderId="5" xfId="45" applyFont="1" applyFill="1" applyBorder="1" applyAlignment="1">
      <alignment horizontal="center" vertical="top"/>
    </xf>
    <xf numFmtId="0" fontId="23" fillId="6" borderId="4" xfId="45" applyFont="1" applyFill="1" applyBorder="1" applyAlignment="1">
      <alignment horizontal="center" vertical="top"/>
    </xf>
    <xf numFmtId="0" fontId="23" fillId="6" borderId="1" xfId="45" applyFont="1" applyFill="1" applyBorder="1" applyAlignment="1">
      <alignment horizontal="left" vertical="top"/>
    </xf>
    <xf numFmtId="0" fontId="23" fillId="6" borderId="4" xfId="45" applyFont="1" applyFill="1" applyBorder="1" applyAlignment="1">
      <alignment horizontal="left" vertical="top"/>
    </xf>
    <xf numFmtId="0" fontId="23" fillId="6" borderId="5" xfId="45" applyFont="1" applyFill="1" applyBorder="1" applyAlignment="1">
      <alignment horizontal="left" vertical="top"/>
    </xf>
    <xf numFmtId="0" fontId="30" fillId="0" borderId="0" xfId="46" applyFont="1" applyAlignment="1" applyProtection="1">
      <alignment horizontal="justify" vertical="top" wrapText="1"/>
      <protection locked="0"/>
    </xf>
    <xf numFmtId="0" fontId="26" fillId="0" borderId="0" xfId="45" applyFont="1" applyAlignment="1">
      <alignment horizontal="left" vertical="top" wrapText="1"/>
    </xf>
    <xf numFmtId="0" fontId="27" fillId="5" borderId="3" xfId="45" applyFont="1" applyFill="1" applyBorder="1" applyAlignment="1">
      <alignment horizontal="center" vertical="top" wrapText="1"/>
    </xf>
    <xf numFmtId="0" fontId="45" fillId="5" borderId="3" xfId="45" applyFont="1" applyFill="1" applyBorder="1" applyAlignment="1">
      <alignment horizontal="center" vertical="top" wrapText="1"/>
    </xf>
    <xf numFmtId="0" fontId="23" fillId="6" borderId="0" xfId="45" applyFont="1" applyFill="1" applyAlignment="1">
      <alignment horizontal="center" vertical="top"/>
    </xf>
    <xf numFmtId="0" fontId="6" fillId="0" borderId="0" xfId="50" applyAlignment="1">
      <alignment horizontal="left"/>
    </xf>
    <xf numFmtId="0" fontId="8" fillId="0" borderId="0" xfId="50" applyFont="1" applyAlignment="1">
      <alignment horizontal="center"/>
    </xf>
    <xf numFmtId="0" fontId="74" fillId="0" borderId="20" xfId="0" applyFont="1" applyBorder="1" applyAlignment="1">
      <alignment vertical="center" wrapText="1"/>
    </xf>
    <xf numFmtId="0" fontId="74" fillId="0" borderId="28" xfId="0" applyFont="1" applyBorder="1" applyAlignment="1">
      <alignment vertical="center" wrapText="1"/>
    </xf>
    <xf numFmtId="0" fontId="8" fillId="0" borderId="0" xfId="0" applyFont="1" applyAlignment="1">
      <alignment horizontal="center"/>
    </xf>
    <xf numFmtId="0" fontId="74" fillId="0" borderId="32" xfId="0" applyFont="1" applyBorder="1" applyAlignment="1">
      <alignment vertical="center" wrapText="1"/>
    </xf>
    <xf numFmtId="0" fontId="74" fillId="0" borderId="21" xfId="0" applyFont="1" applyBorder="1" applyAlignment="1">
      <alignment horizontal="center" vertical="center" wrapText="1"/>
    </xf>
    <xf numFmtId="0" fontId="74" fillId="0" borderId="24" xfId="0" applyFont="1" applyBorder="1" applyAlignment="1">
      <alignment horizontal="center" vertical="center" wrapText="1"/>
    </xf>
    <xf numFmtId="0" fontId="74" fillId="0" borderId="25" xfId="0" applyFont="1" applyBorder="1" applyAlignment="1">
      <alignment horizontal="center" vertical="center" wrapText="1"/>
    </xf>
    <xf numFmtId="0" fontId="77" fillId="0" borderId="0" xfId="0" applyFont="1" applyAlignment="1">
      <alignment horizontal="left" vertical="top" wrapText="1"/>
    </xf>
    <xf numFmtId="0" fontId="77" fillId="0" borderId="0" xfId="0" applyFont="1" applyAlignment="1">
      <alignment horizontal="center" vertical="center"/>
    </xf>
    <xf numFmtId="0" fontId="78" fillId="0" borderId="0" xfId="0" applyFont="1" applyAlignment="1">
      <alignment horizontal="left" vertical="top"/>
    </xf>
    <xf numFmtId="0" fontId="77" fillId="0" borderId="0" xfId="0" applyFont="1" applyAlignment="1">
      <alignment horizontal="left" vertical="top"/>
    </xf>
    <xf numFmtId="0" fontId="77" fillId="0" borderId="0" xfId="0" applyFont="1" applyAlignment="1">
      <alignment horizontal="center" vertical="center" wrapText="1"/>
    </xf>
    <xf numFmtId="0" fontId="77" fillId="0" borderId="20" xfId="0" applyFont="1" applyBorder="1" applyAlignment="1">
      <alignment horizontal="center" vertical="center" wrapText="1"/>
    </xf>
    <xf numFmtId="0" fontId="77" fillId="0" borderId="28" xfId="0" applyFont="1" applyBorder="1" applyAlignment="1">
      <alignment horizontal="center" vertical="center" wrapText="1"/>
    </xf>
    <xf numFmtId="0" fontId="77" fillId="0" borderId="0" xfId="0" applyFont="1" applyAlignment="1">
      <alignment horizontal="left" vertical="center" wrapText="1"/>
    </xf>
    <xf numFmtId="0" fontId="78" fillId="0" borderId="0" xfId="0" applyFont="1" applyAlignment="1">
      <alignment horizontal="center" vertical="center"/>
    </xf>
    <xf numFmtId="0" fontId="1" fillId="0" borderId="0" xfId="0" applyFont="1"/>
    <xf numFmtId="0" fontId="84" fillId="0" borderId="0" xfId="0" applyFont="1" applyAlignment="1">
      <alignment vertical="center"/>
    </xf>
    <xf numFmtId="0" fontId="84" fillId="0" borderId="35" xfId="0" applyFont="1" applyBorder="1" applyAlignment="1">
      <alignment vertical="center"/>
    </xf>
    <xf numFmtId="0" fontId="84" fillId="0" borderId="54" xfId="0" applyFont="1" applyBorder="1" applyAlignment="1">
      <alignment horizontal="center" vertical="center"/>
    </xf>
    <xf numFmtId="0" fontId="84" fillId="0" borderId="55" xfId="0" applyFont="1" applyBorder="1" applyAlignment="1">
      <alignment horizontal="center" vertical="center"/>
    </xf>
    <xf numFmtId="0" fontId="84" fillId="0" borderId="36" xfId="0" applyFont="1" applyBorder="1" applyAlignment="1">
      <alignment horizontal="center" vertical="center"/>
    </xf>
    <xf numFmtId="0" fontId="84" fillId="0" borderId="33" xfId="0" applyFont="1" applyBorder="1" applyAlignment="1">
      <alignment horizontal="center" vertical="center"/>
    </xf>
    <xf numFmtId="0" fontId="84" fillId="0" borderId="37" xfId="0" applyFont="1" applyBorder="1" applyAlignment="1">
      <alignment horizontal="center" vertical="center"/>
    </xf>
    <xf numFmtId="0" fontId="84" fillId="0" borderId="27" xfId="0" applyFont="1" applyBorder="1" applyAlignment="1">
      <alignment horizontal="center" vertical="center"/>
    </xf>
    <xf numFmtId="0" fontId="84" fillId="0" borderId="56" xfId="0" applyFont="1" applyBorder="1" applyAlignment="1">
      <alignment horizontal="center" vertical="center"/>
    </xf>
    <xf numFmtId="0" fontId="84" fillId="0" borderId="42" xfId="0" applyFont="1" applyBorder="1" applyAlignment="1">
      <alignment horizontal="center" vertical="center"/>
    </xf>
    <xf numFmtId="0" fontId="84" fillId="0" borderId="38" xfId="0" applyFont="1" applyBorder="1" applyAlignment="1">
      <alignment horizontal="center" vertical="center"/>
    </xf>
    <xf numFmtId="0" fontId="84" fillId="0" borderId="57" xfId="0" applyFont="1" applyBorder="1" applyAlignment="1">
      <alignment horizontal="center" vertical="center"/>
    </xf>
    <xf numFmtId="0" fontId="84" fillId="0" borderId="58" xfId="0" applyFont="1" applyBorder="1" applyAlignment="1">
      <alignment horizontal="center" vertical="center"/>
    </xf>
    <xf numFmtId="0" fontId="84" fillId="0" borderId="59" xfId="0" applyFont="1" applyBorder="1" applyAlignment="1">
      <alignment horizontal="center" vertical="center"/>
    </xf>
    <xf numFmtId="0" fontId="84" fillId="0" borderId="60" xfId="0" applyFont="1" applyBorder="1" applyAlignment="1">
      <alignment horizontal="center" vertical="center"/>
    </xf>
    <xf numFmtId="0" fontId="84" fillId="0" borderId="47" xfId="0" applyFont="1" applyBorder="1" applyAlignment="1">
      <alignment horizontal="center" vertical="center" wrapText="1"/>
    </xf>
    <xf numFmtId="0" fontId="84" fillId="0" borderId="34" xfId="0" applyFont="1" applyBorder="1" applyAlignment="1">
      <alignment horizontal="center" vertical="center" wrapText="1"/>
    </xf>
    <xf numFmtId="0" fontId="84" fillId="0" borderId="41" xfId="0" applyFont="1" applyBorder="1" applyAlignment="1">
      <alignment horizontal="center" vertical="center" wrapText="1"/>
    </xf>
    <xf numFmtId="0" fontId="84" fillId="0" borderId="40" xfId="0" applyFont="1" applyBorder="1" applyAlignment="1">
      <alignment horizontal="center" vertical="center" wrapText="1"/>
    </xf>
    <xf numFmtId="0" fontId="84" fillId="0" borderId="47" xfId="0" applyFont="1" applyBorder="1" applyAlignment="1">
      <alignment horizontal="center" vertical="center"/>
    </xf>
    <xf numFmtId="0" fontId="84" fillId="0" borderId="34" xfId="0" applyFont="1" applyBorder="1" applyAlignment="1">
      <alignment horizontal="center" vertical="center"/>
    </xf>
    <xf numFmtId="0" fontId="84" fillId="0" borderId="41" xfId="0" applyFont="1" applyBorder="1" applyAlignment="1">
      <alignment horizontal="center" vertical="center"/>
    </xf>
    <xf numFmtId="0" fontId="84" fillId="0" borderId="40" xfId="0" applyFont="1" applyBorder="1" applyAlignment="1">
      <alignment horizontal="center" vertical="center"/>
    </xf>
    <xf numFmtId="0" fontId="84" fillId="0" borderId="35" xfId="0" applyFont="1" applyBorder="1" applyAlignment="1">
      <alignment horizontal="center" vertical="center"/>
    </xf>
    <xf numFmtId="0" fontId="84" fillId="0" borderId="61" xfId="0" applyFont="1" applyBorder="1" applyAlignment="1">
      <alignment horizontal="center" vertical="center"/>
    </xf>
    <xf numFmtId="0" fontId="84" fillId="0" borderId="44" xfId="0" applyFont="1" applyBorder="1" applyAlignment="1">
      <alignment horizontal="center" vertical="center"/>
    </xf>
    <xf numFmtId="0" fontId="84" fillId="0" borderId="62" xfId="0" quotePrefix="1" applyFont="1" applyBorder="1" applyAlignment="1">
      <alignment horizontal="center" vertical="center"/>
    </xf>
    <xf numFmtId="0" fontId="84" fillId="0" borderId="25" xfId="0" applyFont="1" applyBorder="1" applyAlignment="1">
      <alignment horizontal="center" vertical="center"/>
    </xf>
    <xf numFmtId="0" fontId="84" fillId="0" borderId="63" xfId="0" applyFont="1" applyBorder="1" applyAlignment="1">
      <alignment vertical="center"/>
    </xf>
    <xf numFmtId="0" fontId="84" fillId="0" borderId="34" xfId="0" applyFont="1" applyBorder="1" applyAlignment="1">
      <alignment vertical="center"/>
    </xf>
    <xf numFmtId="0" fontId="84" fillId="0" borderId="47" xfId="0" applyFont="1" applyBorder="1" applyAlignment="1">
      <alignment vertical="center"/>
    </xf>
    <xf numFmtId="0" fontId="84" fillId="0" borderId="21" xfId="0" applyFont="1" applyBorder="1" applyAlignment="1">
      <alignment vertical="center"/>
    </xf>
    <xf numFmtId="0" fontId="84" fillId="0" borderId="25" xfId="0" applyFont="1" applyBorder="1" applyAlignment="1">
      <alignment vertical="center"/>
    </xf>
    <xf numFmtId="0" fontId="71" fillId="0" borderId="21" xfId="0" applyFont="1" applyBorder="1" applyAlignment="1">
      <alignment horizontal="center" vertical="center"/>
    </xf>
    <xf numFmtId="0" fontId="71" fillId="0" borderId="46" xfId="0" applyFont="1" applyBorder="1" applyAlignment="1">
      <alignment horizontal="center" vertical="center"/>
    </xf>
    <xf numFmtId="0" fontId="87" fillId="15" borderId="21" xfId="0" applyFont="1" applyFill="1" applyBorder="1" applyAlignment="1">
      <alignment vertical="center"/>
    </xf>
    <xf numFmtId="0" fontId="87" fillId="15" borderId="25" xfId="0" applyFont="1" applyFill="1" applyBorder="1" applyAlignment="1">
      <alignment vertical="center"/>
    </xf>
    <xf numFmtId="0" fontId="86" fillId="16" borderId="21" xfId="0" applyFont="1" applyFill="1" applyBorder="1" applyAlignment="1">
      <alignment vertical="center"/>
    </xf>
    <xf numFmtId="0" fontId="86" fillId="16" borderId="25" xfId="0" applyFont="1" applyFill="1" applyBorder="1" applyAlignment="1">
      <alignment vertical="center"/>
    </xf>
    <xf numFmtId="0" fontId="88" fillId="16" borderId="21" xfId="0" applyFont="1" applyFill="1" applyBorder="1" applyAlignment="1">
      <alignment horizontal="center" vertical="center"/>
    </xf>
    <xf numFmtId="0" fontId="88" fillId="16" borderId="46" xfId="0" applyFont="1" applyFill="1" applyBorder="1" applyAlignment="1">
      <alignment horizontal="center" vertical="center"/>
    </xf>
    <xf numFmtId="0" fontId="84" fillId="0" borderId="36" xfId="0" applyFont="1" applyBorder="1" applyAlignment="1">
      <alignment vertical="center"/>
    </xf>
    <xf numFmtId="0" fontId="84" fillId="0" borderId="33" xfId="0" applyFont="1" applyBorder="1" applyAlignment="1">
      <alignment vertical="center"/>
    </xf>
    <xf numFmtId="0" fontId="84" fillId="0" borderId="42" xfId="0" applyFont="1" applyBorder="1" applyAlignment="1">
      <alignment vertical="center"/>
    </xf>
    <xf numFmtId="0" fontId="86" fillId="16" borderId="47" xfId="0" applyFont="1" applyFill="1" applyBorder="1" applyAlignment="1">
      <alignment vertical="center"/>
    </xf>
    <xf numFmtId="0" fontId="86" fillId="16" borderId="34" xfId="0" applyFont="1" applyFill="1" applyBorder="1" applyAlignment="1">
      <alignment vertical="center"/>
    </xf>
    <xf numFmtId="0" fontId="71" fillId="0" borderId="47" xfId="0" applyFont="1" applyBorder="1" applyAlignment="1">
      <alignment horizontal="center" vertical="center"/>
    </xf>
    <xf numFmtId="0" fontId="71" fillId="0" borderId="48" xfId="0" applyFont="1" applyBorder="1" applyAlignment="1">
      <alignment horizontal="center" vertical="center"/>
    </xf>
    <xf numFmtId="0" fontId="84" fillId="0" borderId="38" xfId="0" applyFont="1" applyBorder="1" applyAlignment="1">
      <alignment vertical="center"/>
    </xf>
    <xf numFmtId="0" fontId="84" fillId="0" borderId="27" xfId="0" applyFont="1" applyBorder="1" applyAlignment="1">
      <alignment vertical="center"/>
    </xf>
    <xf numFmtId="0" fontId="86" fillId="16" borderId="38" xfId="0" applyFont="1" applyFill="1" applyBorder="1" applyAlignment="1">
      <alignment vertical="center"/>
    </xf>
    <xf numFmtId="0" fontId="86" fillId="16" borderId="27" xfId="0" applyFont="1" applyFill="1" applyBorder="1" applyAlignment="1">
      <alignment vertical="center"/>
    </xf>
    <xf numFmtId="0" fontId="71" fillId="0" borderId="38" xfId="0" applyFont="1" applyBorder="1" applyAlignment="1">
      <alignment horizontal="center" vertical="center"/>
    </xf>
    <xf numFmtId="0" fontId="71" fillId="0" borderId="39" xfId="0" applyFont="1" applyBorder="1" applyAlignment="1">
      <alignment horizontal="center" vertical="center"/>
    </xf>
    <xf numFmtId="0" fontId="86" fillId="16" borderId="42" xfId="0" applyFont="1" applyFill="1" applyBorder="1" applyAlignment="1">
      <alignment vertical="center"/>
    </xf>
    <xf numFmtId="0" fontId="86" fillId="16" borderId="33" xfId="0" applyFont="1" applyFill="1" applyBorder="1" applyAlignment="1">
      <alignment vertical="center"/>
    </xf>
    <xf numFmtId="0" fontId="71" fillId="0" borderId="42" xfId="0" applyFont="1" applyBorder="1" applyAlignment="1">
      <alignment horizontal="center" vertical="center"/>
    </xf>
    <xf numFmtId="0" fontId="71" fillId="0" borderId="45" xfId="0" applyFont="1" applyBorder="1" applyAlignment="1">
      <alignment horizontal="center" vertical="center"/>
    </xf>
    <xf numFmtId="0" fontId="84" fillId="0" borderId="42" xfId="0" applyFont="1" applyBorder="1" applyAlignment="1">
      <alignment horizontal="left" vertical="center" indent="2"/>
    </xf>
    <xf numFmtId="0" fontId="84" fillId="0" borderId="33" xfId="0" applyFont="1" applyBorder="1" applyAlignment="1">
      <alignment horizontal="left" vertical="center" indent="2"/>
    </xf>
    <xf numFmtId="0" fontId="84" fillId="0" borderId="38" xfId="0" applyFont="1" applyBorder="1" applyAlignment="1">
      <alignment horizontal="left" vertical="center" indent="2"/>
    </xf>
    <xf numFmtId="0" fontId="84" fillId="0" borderId="27" xfId="0" applyFont="1" applyBorder="1" applyAlignment="1">
      <alignment horizontal="left" vertical="center" indent="2"/>
    </xf>
    <xf numFmtId="0" fontId="1" fillId="0" borderId="64" xfId="0" applyFont="1" applyBorder="1"/>
    <xf numFmtId="0" fontId="84" fillId="0" borderId="50" xfId="0" applyFont="1" applyBorder="1" applyAlignment="1">
      <alignment horizontal="center" vertical="center"/>
    </xf>
    <xf numFmtId="0" fontId="84" fillId="0" borderId="51" xfId="0" applyFont="1" applyBorder="1" applyAlignment="1">
      <alignment horizontal="center" vertical="center"/>
    </xf>
    <xf numFmtId="0" fontId="84" fillId="0" borderId="52" xfId="0" applyFont="1" applyBorder="1" applyAlignment="1">
      <alignment vertical="center"/>
    </xf>
    <xf numFmtId="0" fontId="84" fillId="0" borderId="51" xfId="0" applyFont="1" applyBorder="1" applyAlignment="1">
      <alignment vertical="center"/>
    </xf>
    <xf numFmtId="0" fontId="86" fillId="16" borderId="52" xfId="0" applyFont="1" applyFill="1" applyBorder="1" applyAlignment="1">
      <alignment vertical="center"/>
    </xf>
    <xf numFmtId="0" fontId="86" fillId="16" borderId="51" xfId="0" applyFont="1" applyFill="1" applyBorder="1" applyAlignment="1">
      <alignment vertical="center"/>
    </xf>
    <xf numFmtId="0" fontId="84" fillId="0" borderId="0" xfId="0" applyFont="1" applyAlignment="1">
      <alignment horizontal="justify" vertical="center"/>
    </xf>
    <xf numFmtId="0" fontId="78" fillId="0" borderId="0" xfId="0" applyFont="1" applyAlignment="1">
      <alignment horizontal="center"/>
    </xf>
    <xf numFmtId="0" fontId="71" fillId="0" borderId="52" xfId="0" applyFont="1" applyBorder="1" applyAlignment="1">
      <alignment horizontal="center" vertical="center"/>
    </xf>
    <xf numFmtId="0" fontId="71" fillId="0" borderId="53" xfId="0" applyFont="1" applyBorder="1" applyAlignment="1">
      <alignment horizontal="center" vertical="center"/>
    </xf>
    <xf numFmtId="166" fontId="38" fillId="18" borderId="8" xfId="90" applyNumberFormat="1" applyFont="1" applyFill="1" applyBorder="1" applyAlignment="1">
      <alignment horizontal="center" vertical="top"/>
    </xf>
    <xf numFmtId="166" fontId="38" fillId="18" borderId="9" xfId="90" applyNumberFormat="1" applyFont="1" applyFill="1" applyBorder="1" applyAlignment="1">
      <alignment horizontal="center" vertical="top"/>
    </xf>
    <xf numFmtId="166" fontId="38" fillId="18" borderId="2" xfId="90" applyNumberFormat="1" applyFont="1" applyFill="1" applyBorder="1" applyAlignment="1">
      <alignment horizontal="center" vertical="top"/>
    </xf>
    <xf numFmtId="0" fontId="8" fillId="2" borderId="3" xfId="89" applyFont="1" applyFill="1" applyBorder="1" applyAlignment="1">
      <alignment horizontal="center" vertical="top" wrapText="1"/>
    </xf>
    <xf numFmtId="0" fontId="9" fillId="2" borderId="1" xfId="89" applyFill="1" applyBorder="1" applyAlignment="1">
      <alignment horizontal="center" vertical="center"/>
    </xf>
    <xf numFmtId="0" fontId="9" fillId="2" borderId="4" xfId="89" applyFill="1" applyBorder="1" applyAlignment="1">
      <alignment horizontal="center" vertical="center"/>
    </xf>
    <xf numFmtId="166" fontId="4" fillId="0" borderId="8" xfId="90" applyNumberFormat="1" applyFont="1" applyBorder="1" applyAlignment="1">
      <alignment horizontal="left" vertical="top" wrapText="1"/>
    </xf>
    <xf numFmtId="166" fontId="4" fillId="0" borderId="9" xfId="90" applyNumberFormat="1" applyFont="1" applyBorder="1" applyAlignment="1">
      <alignment horizontal="left" vertical="top" wrapText="1"/>
    </xf>
    <xf numFmtId="166" fontId="4" fillId="0" borderId="2" xfId="90" applyNumberFormat="1" applyFont="1" applyBorder="1" applyAlignment="1">
      <alignment horizontal="left" vertical="top" wrapText="1"/>
    </xf>
    <xf numFmtId="166" fontId="4" fillId="0" borderId="8" xfId="90" applyNumberFormat="1" applyFont="1" applyBorder="1" applyAlignment="1">
      <alignment horizontal="left" vertical="top"/>
    </xf>
    <xf numFmtId="166" fontId="4" fillId="0" borderId="9" xfId="90" applyNumberFormat="1" applyFont="1" applyBorder="1" applyAlignment="1">
      <alignment horizontal="left" vertical="top"/>
    </xf>
    <xf numFmtId="166" fontId="4" fillId="0" borderId="2" xfId="90" applyNumberFormat="1" applyFont="1" applyBorder="1" applyAlignment="1">
      <alignment horizontal="left" vertical="top"/>
    </xf>
    <xf numFmtId="166" fontId="4" fillId="0" borderId="3" xfId="90" applyNumberFormat="1" applyFont="1" applyBorder="1" applyAlignment="1">
      <alignment horizontal="left" vertical="top" wrapText="1"/>
    </xf>
    <xf numFmtId="0" fontId="8" fillId="2" borderId="1" xfId="89" applyFont="1" applyFill="1" applyBorder="1" applyAlignment="1">
      <alignment horizontal="center" vertical="center" wrapText="1"/>
    </xf>
    <xf numFmtId="0" fontId="8" fillId="2" borderId="4" xfId="89" applyFont="1" applyFill="1" applyBorder="1" applyAlignment="1">
      <alignment horizontal="center" vertical="center" wrapText="1"/>
    </xf>
    <xf numFmtId="0" fontId="9" fillId="2" borderId="1" xfId="89" applyFill="1" applyBorder="1" applyAlignment="1">
      <alignment horizontal="center" vertical="center" wrapText="1"/>
    </xf>
    <xf numFmtId="0" fontId="9" fillId="2" borderId="4" xfId="89" applyFill="1" applyBorder="1" applyAlignment="1">
      <alignment horizontal="center" vertical="center" wrapText="1"/>
    </xf>
    <xf numFmtId="0" fontId="89" fillId="0" borderId="3" xfId="98" applyFont="1" applyBorder="1" applyAlignment="1">
      <alignment horizontal="center"/>
    </xf>
    <xf numFmtId="0" fontId="1" fillId="0" borderId="0" xfId="98"/>
    <xf numFmtId="0" fontId="90" fillId="0" borderId="3" xfId="98" applyFont="1" applyBorder="1"/>
    <xf numFmtId="0" fontId="90" fillId="0" borderId="3" xfId="98" applyFont="1" applyBorder="1" applyAlignment="1">
      <alignment horizontal="center"/>
    </xf>
    <xf numFmtId="0" fontId="90" fillId="0" borderId="3" xfId="98" applyFont="1" applyBorder="1" applyAlignment="1">
      <alignment horizontal="center" vertical="center"/>
    </xf>
    <xf numFmtId="0" fontId="90" fillId="0" borderId="3" xfId="98" applyFont="1" applyBorder="1" applyAlignment="1">
      <alignment horizontal="center"/>
    </xf>
    <xf numFmtId="0" fontId="90" fillId="0" borderId="3" xfId="98" quotePrefix="1" applyFont="1" applyBorder="1" applyAlignment="1">
      <alignment horizontal="left"/>
    </xf>
    <xf numFmtId="0" fontId="90" fillId="0" borderId="3" xfId="98" quotePrefix="1" applyFont="1" applyBorder="1"/>
  </cellXfs>
  <cellStyles count="99">
    <cellStyle name="Comma" xfId="1" builtinId="3"/>
    <cellStyle name="Comma [0]" xfId="5" builtinId="6"/>
    <cellStyle name="Comma [0] 2" xfId="9" xr:uid="{00000000-0005-0000-0000-000002000000}"/>
    <cellStyle name="Comma [0] 2 2" xfId="55" xr:uid="{00000000-0005-0000-0000-000003000000}"/>
    <cellStyle name="Comma [0] 3" xfId="21" xr:uid="{00000000-0005-0000-0000-000004000000}"/>
    <cellStyle name="Comma [0] 3 2" xfId="60" xr:uid="{00000000-0005-0000-0000-000005000000}"/>
    <cellStyle name="Comma [0] 4" xfId="51" xr:uid="{00000000-0005-0000-0000-000006000000}"/>
    <cellStyle name="Comma [0] 4 2" xfId="86" xr:uid="{00000000-0005-0000-0000-000007000000}"/>
    <cellStyle name="Comma [0] 5" xfId="53" xr:uid="{00000000-0005-0000-0000-000008000000}"/>
    <cellStyle name="Comma 10" xfId="22" xr:uid="{00000000-0005-0000-0000-000009000000}"/>
    <cellStyle name="Comma 10 2" xfId="61" xr:uid="{00000000-0005-0000-0000-00000A000000}"/>
    <cellStyle name="Comma 10 3" xfId="97" xr:uid="{0336A5DC-B146-439C-B51A-C7EAE19E695F}"/>
    <cellStyle name="Comma 11" xfId="29" xr:uid="{00000000-0005-0000-0000-00000B000000}"/>
    <cellStyle name="Comma 11 2" xfId="68" xr:uid="{00000000-0005-0000-0000-00000C000000}"/>
    <cellStyle name="Comma 11 3" xfId="96" xr:uid="{9DD4B5EE-E15B-436D-8D28-C240E18FD797}"/>
    <cellStyle name="Comma 12" xfId="30" xr:uid="{00000000-0005-0000-0000-00000D000000}"/>
    <cellStyle name="Comma 12 2" xfId="69" xr:uid="{00000000-0005-0000-0000-00000E000000}"/>
    <cellStyle name="Comma 13" xfId="31" xr:uid="{00000000-0005-0000-0000-00000F000000}"/>
    <cellStyle name="Comma 13 2" xfId="70" xr:uid="{00000000-0005-0000-0000-000010000000}"/>
    <cellStyle name="Comma 14" xfId="32" xr:uid="{00000000-0005-0000-0000-000011000000}"/>
    <cellStyle name="Comma 14 2" xfId="71" xr:uid="{00000000-0005-0000-0000-000012000000}"/>
    <cellStyle name="Comma 15" xfId="33" xr:uid="{00000000-0005-0000-0000-000013000000}"/>
    <cellStyle name="Comma 15 2" xfId="72" xr:uid="{00000000-0005-0000-0000-000014000000}"/>
    <cellStyle name="Comma 16" xfId="34" xr:uid="{00000000-0005-0000-0000-000015000000}"/>
    <cellStyle name="Comma 16 2" xfId="73" xr:uid="{00000000-0005-0000-0000-000016000000}"/>
    <cellStyle name="Comma 17" xfId="35" xr:uid="{00000000-0005-0000-0000-000017000000}"/>
    <cellStyle name="Comma 17 2" xfId="74" xr:uid="{00000000-0005-0000-0000-000018000000}"/>
    <cellStyle name="Comma 18" xfId="36" xr:uid="{00000000-0005-0000-0000-000019000000}"/>
    <cellStyle name="Comma 18 2" xfId="75" xr:uid="{00000000-0005-0000-0000-00001A000000}"/>
    <cellStyle name="Comma 19" xfId="37" xr:uid="{00000000-0005-0000-0000-00001B000000}"/>
    <cellStyle name="Comma 19 2" xfId="76" xr:uid="{00000000-0005-0000-0000-00001C000000}"/>
    <cellStyle name="Comma 2" xfId="20" xr:uid="{00000000-0005-0000-0000-00001D000000}"/>
    <cellStyle name="Comma 2 2" xfId="44" xr:uid="{00000000-0005-0000-0000-00001E000000}"/>
    <cellStyle name="Comma 2 2 2" xfId="82" xr:uid="{00000000-0005-0000-0000-00001F000000}"/>
    <cellStyle name="Comma 2 3" xfId="59" xr:uid="{00000000-0005-0000-0000-000020000000}"/>
    <cellStyle name="Comma 20" xfId="38" xr:uid="{00000000-0005-0000-0000-000021000000}"/>
    <cellStyle name="Comma 20 2" xfId="77" xr:uid="{00000000-0005-0000-0000-000022000000}"/>
    <cellStyle name="Comma 21" xfId="39" xr:uid="{00000000-0005-0000-0000-000023000000}"/>
    <cellStyle name="Comma 21 2" xfId="78" xr:uid="{00000000-0005-0000-0000-000024000000}"/>
    <cellStyle name="Comma 22" xfId="40" xr:uid="{00000000-0005-0000-0000-000025000000}"/>
    <cellStyle name="Comma 22 2" xfId="79" xr:uid="{00000000-0005-0000-0000-000026000000}"/>
    <cellStyle name="Comma 23" xfId="41" xr:uid="{00000000-0005-0000-0000-000027000000}"/>
    <cellStyle name="Comma 23 2" xfId="80" xr:uid="{00000000-0005-0000-0000-000028000000}"/>
    <cellStyle name="Comma 24" xfId="87" xr:uid="{00000000-0005-0000-0000-000029000000}"/>
    <cellStyle name="Comma 25" xfId="52" xr:uid="{00000000-0005-0000-0000-00002A000000}"/>
    <cellStyle name="Comma 26" xfId="88" xr:uid="{00000000-0005-0000-0000-00002B000000}"/>
    <cellStyle name="Comma 3" xfId="18" xr:uid="{00000000-0005-0000-0000-00002C000000}"/>
    <cellStyle name="Comma 3 2" xfId="58" xr:uid="{00000000-0005-0000-0000-00002D000000}"/>
    <cellStyle name="Comma 3 3" xfId="90" xr:uid="{00000000-0005-0000-0000-00002E000000}"/>
    <cellStyle name="Comma 4" xfId="23" xr:uid="{00000000-0005-0000-0000-00002F000000}"/>
    <cellStyle name="Comma 4 2" xfId="62" xr:uid="{00000000-0005-0000-0000-000030000000}"/>
    <cellStyle name="Comma 5" xfId="24" xr:uid="{00000000-0005-0000-0000-000031000000}"/>
    <cellStyle name="Comma 5 2" xfId="63" xr:uid="{00000000-0005-0000-0000-000032000000}"/>
    <cellStyle name="Comma 6" xfId="25" xr:uid="{00000000-0005-0000-0000-000033000000}"/>
    <cellStyle name="Comma 6 2" xfId="64" xr:uid="{00000000-0005-0000-0000-000034000000}"/>
    <cellStyle name="Comma 7" xfId="26" xr:uid="{00000000-0005-0000-0000-000035000000}"/>
    <cellStyle name="Comma 7 2" xfId="65" xr:uid="{00000000-0005-0000-0000-000036000000}"/>
    <cellStyle name="Comma 8" xfId="27" xr:uid="{00000000-0005-0000-0000-000037000000}"/>
    <cellStyle name="Comma 8 2" xfId="66" xr:uid="{00000000-0005-0000-0000-000038000000}"/>
    <cellStyle name="Comma 9" xfId="28" xr:uid="{00000000-0005-0000-0000-000039000000}"/>
    <cellStyle name="Comma 9 2" xfId="67" xr:uid="{00000000-0005-0000-0000-00003A000000}"/>
    <cellStyle name="Hyperlink" xfId="7" builtinId="8"/>
    <cellStyle name="Normal" xfId="0" builtinId="0"/>
    <cellStyle name="Normal 10" xfId="50" xr:uid="{00000000-0005-0000-0000-00003D000000}"/>
    <cellStyle name="Normal 10 2" xfId="85" xr:uid="{00000000-0005-0000-0000-00003E000000}"/>
    <cellStyle name="Normal 10 3" xfId="91" xr:uid="{00000000-0005-0000-0000-00003F000000}"/>
    <cellStyle name="Normal 10 5" xfId="14" xr:uid="{00000000-0005-0000-0000-000040000000}"/>
    <cellStyle name="Normal 11" xfId="92" xr:uid="{00000000-0005-0000-0000-000041000000}"/>
    <cellStyle name="Normal 12" xfId="93" xr:uid="{D7E6B758-59F0-416B-A71D-2B46156ECEBF}"/>
    <cellStyle name="Normal 12 2" xfId="98" xr:uid="{8B57E5D9-C45B-0E49-B3DF-ECB86784BB87}"/>
    <cellStyle name="Normal 13" xfId="94" xr:uid="{8A499D81-489D-4594-9562-6283ECBDE920}"/>
    <cellStyle name="Normal 2" xfId="2" xr:uid="{00000000-0005-0000-0000-000042000000}"/>
    <cellStyle name="Normal 2 2" xfId="3" xr:uid="{00000000-0005-0000-0000-000043000000}"/>
    <cellStyle name="Normal 2 2 2" xfId="19" xr:uid="{00000000-0005-0000-0000-000044000000}"/>
    <cellStyle name="Normal 2 3" xfId="45" xr:uid="{00000000-0005-0000-0000-000045000000}"/>
    <cellStyle name="Normal 2 4" xfId="49" xr:uid="{00000000-0005-0000-0000-000046000000}"/>
    <cellStyle name="Normal 3" xfId="16" xr:uid="{00000000-0005-0000-0000-000047000000}"/>
    <cellStyle name="Normal 3 2" xfId="15" xr:uid="{00000000-0005-0000-0000-000048000000}"/>
    <cellStyle name="Normal 3 3" xfId="10" xr:uid="{00000000-0005-0000-0000-000049000000}"/>
    <cellStyle name="Normal 4" xfId="11" xr:uid="{00000000-0005-0000-0000-00004A000000}"/>
    <cellStyle name="Normal 4 2" xfId="12" xr:uid="{00000000-0005-0000-0000-00004B000000}"/>
    <cellStyle name="Normal 4 3" xfId="56" xr:uid="{00000000-0005-0000-0000-00004C000000}"/>
    <cellStyle name="Normal 4 4" xfId="95" xr:uid="{A696C6B7-F89E-4564-90A2-E104D2A7C207}"/>
    <cellStyle name="Normal 5" xfId="17" xr:uid="{00000000-0005-0000-0000-00004D000000}"/>
    <cellStyle name="Normal 6" xfId="6" xr:uid="{00000000-0005-0000-0000-00004E000000}"/>
    <cellStyle name="Normal 6 2" xfId="54" xr:uid="{00000000-0005-0000-0000-00004F000000}"/>
    <cellStyle name="Normal 6 3" xfId="89" xr:uid="{00000000-0005-0000-0000-000050000000}"/>
    <cellStyle name="Normal 7" xfId="43" xr:uid="{00000000-0005-0000-0000-000051000000}"/>
    <cellStyle name="Normal 7 2" xfId="81" xr:uid="{00000000-0005-0000-0000-000052000000}"/>
    <cellStyle name="Normal 8" xfId="46" xr:uid="{00000000-0005-0000-0000-000053000000}"/>
    <cellStyle name="Normal 8 2" xfId="83" xr:uid="{00000000-0005-0000-0000-000054000000}"/>
    <cellStyle name="Normal 9" xfId="48" xr:uid="{00000000-0005-0000-0000-000055000000}"/>
    <cellStyle name="Normal_daftar isi" xfId="8" xr:uid="{00000000-0005-0000-0000-000056000000}"/>
    <cellStyle name="Percent" xfId="42" builtinId="5"/>
    <cellStyle name="Percent 2" xfId="4" xr:uid="{00000000-0005-0000-0000-000059000000}"/>
    <cellStyle name="Percent 3" xfId="13" xr:uid="{00000000-0005-0000-0000-00005A000000}"/>
    <cellStyle name="Percent 3 2" xfId="47" xr:uid="{00000000-0005-0000-0000-00005B000000}"/>
    <cellStyle name="Percent 3 2 2" xfId="84" xr:uid="{00000000-0005-0000-0000-00005C000000}"/>
    <cellStyle name="Percent 3 3" xfId="57" xr:uid="{00000000-0005-0000-0000-00005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95" Type="http://schemas.openxmlformats.org/officeDocument/2006/relationships/customXml" Target="../customXml/item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971550</xdr:colOff>
      <xdr:row>9</xdr:row>
      <xdr:rowOff>0</xdr:rowOff>
    </xdr:to>
    <xdr:pic>
      <xdr:nvPicPr>
        <xdr:cNvPr id="2" name="Picture 1" descr="_Pic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295275"/>
          <a:ext cx="1781175"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13</xdr:row>
      <xdr:rowOff>19050</xdr:rowOff>
    </xdr:from>
    <xdr:to>
      <xdr:col>6</xdr:col>
      <xdr:colOff>9525</xdr:colOff>
      <xdr:row>15</xdr:row>
      <xdr:rowOff>0</xdr:rowOff>
    </xdr:to>
    <xdr:cxnSp macro="">
      <xdr:nvCxnSpPr>
        <xdr:cNvPr id="2" name="Straight Connector 1">
          <a:extLst>
            <a:ext uri="{FF2B5EF4-FFF2-40B4-BE49-F238E27FC236}">
              <a16:creationId xmlns:a16="http://schemas.microsoft.com/office/drawing/2014/main" id="{00000000-0008-0000-3E00-000002000000}"/>
            </a:ext>
          </a:extLst>
        </xdr:cNvPr>
        <xdr:cNvCxnSpPr/>
      </xdr:nvCxnSpPr>
      <xdr:spPr>
        <a:xfrm flipV="1">
          <a:off x="4314825" y="2809875"/>
          <a:ext cx="1323975" cy="400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1390650</xdr:colOff>
      <xdr:row>17</xdr:row>
      <xdr:rowOff>9525</xdr:rowOff>
    </xdr:from>
    <xdr:to>
      <xdr:col>6</xdr:col>
      <xdr:colOff>9525</xdr:colOff>
      <xdr:row>18</xdr:row>
      <xdr:rowOff>0</xdr:rowOff>
    </xdr:to>
    <xdr:cxnSp macro="">
      <xdr:nvCxnSpPr>
        <xdr:cNvPr id="3" name="Straight Connector 2">
          <a:extLst>
            <a:ext uri="{FF2B5EF4-FFF2-40B4-BE49-F238E27FC236}">
              <a16:creationId xmlns:a16="http://schemas.microsoft.com/office/drawing/2014/main" id="{00000000-0008-0000-3E00-000003000000}"/>
            </a:ext>
          </a:extLst>
        </xdr:cNvPr>
        <xdr:cNvCxnSpPr/>
      </xdr:nvCxnSpPr>
      <xdr:spPr>
        <a:xfrm flipV="1">
          <a:off x="4295775" y="3657600"/>
          <a:ext cx="1343025"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5"/>
  <sheetViews>
    <sheetView showGridLines="0" topLeftCell="A7" zoomScaleNormal="100" workbookViewId="0">
      <selection activeCell="C25" sqref="C25"/>
    </sheetView>
  </sheetViews>
  <sheetFormatPr baseColWidth="10" defaultColWidth="9.1640625" defaultRowHeight="19"/>
  <cols>
    <col min="1" max="1" width="9.1640625" style="516" customWidth="1"/>
    <col min="2" max="2" width="1" style="516" customWidth="1"/>
    <col min="3" max="3" width="12.1640625" style="516" customWidth="1"/>
    <col min="4" max="4" width="25" style="516" customWidth="1"/>
    <col min="5" max="5" width="57.5" style="516" customWidth="1"/>
    <col min="6" max="6" width="1" style="516" customWidth="1"/>
    <col min="7" max="7" width="9.1640625" style="516" customWidth="1"/>
    <col min="8" max="16384" width="9.1640625" style="516"/>
  </cols>
  <sheetData>
    <row r="1" spans="1:6">
      <c r="A1" s="516" t="s">
        <v>3403</v>
      </c>
    </row>
    <row r="2" spans="1:6" ht="5" customHeight="1">
      <c r="B2" s="517"/>
      <c r="C2" s="517"/>
      <c r="D2" s="517"/>
      <c r="E2" s="517"/>
      <c r="F2" s="517"/>
    </row>
    <row r="3" spans="1:6" hidden="1">
      <c r="B3" s="517"/>
      <c r="C3" s="517"/>
      <c r="D3" s="517"/>
      <c r="E3" s="517"/>
      <c r="F3" s="517"/>
    </row>
    <row r="4" spans="1:6" hidden="1">
      <c r="B4" s="517"/>
      <c r="C4" s="517"/>
      <c r="D4" s="517"/>
      <c r="E4" s="517"/>
      <c r="F4" s="517"/>
    </row>
    <row r="5" spans="1:6" hidden="1">
      <c r="B5" s="517"/>
      <c r="C5" s="517"/>
      <c r="D5" s="517"/>
      <c r="E5" s="517"/>
      <c r="F5" s="517"/>
    </row>
    <row r="6" spans="1:6" hidden="1">
      <c r="B6" s="517"/>
      <c r="C6" s="517"/>
      <c r="D6" s="517"/>
      <c r="E6" s="517"/>
      <c r="F6" s="517"/>
    </row>
    <row r="7" spans="1:6">
      <c r="B7" s="517"/>
      <c r="C7" s="517"/>
      <c r="D7" s="517"/>
      <c r="E7" s="517"/>
      <c r="F7" s="517"/>
    </row>
    <row r="8" spans="1:6">
      <c r="B8" s="517"/>
      <c r="C8" s="517"/>
      <c r="D8" s="517"/>
      <c r="E8" s="517"/>
      <c r="F8" s="517"/>
    </row>
    <row r="9" spans="1:6">
      <c r="B9" s="517"/>
      <c r="C9" s="520"/>
      <c r="D9" s="517"/>
      <c r="E9" s="517"/>
      <c r="F9" s="517"/>
    </row>
    <row r="10" spans="1:6">
      <c r="B10" s="517"/>
      <c r="C10" s="517"/>
      <c r="D10" s="517"/>
      <c r="E10" s="517"/>
      <c r="F10" s="517"/>
    </row>
    <row r="11" spans="1:6">
      <c r="B11" s="517"/>
      <c r="C11" s="517"/>
      <c r="D11" s="517"/>
      <c r="E11" s="517"/>
      <c r="F11" s="517"/>
    </row>
    <row r="12" spans="1:6" ht="18.75" hidden="1" customHeight="1">
      <c r="B12" s="517"/>
      <c r="C12" s="517"/>
      <c r="D12" s="517"/>
      <c r="E12" s="517"/>
      <c r="F12" s="517"/>
    </row>
    <row r="13" spans="1:6">
      <c r="B13" s="517"/>
      <c r="C13" s="517"/>
      <c r="D13" s="522" t="s">
        <v>3416</v>
      </c>
      <c r="E13" s="522"/>
      <c r="F13" s="517"/>
    </row>
    <row r="14" spans="1:6" ht="18.75" customHeight="1">
      <c r="B14" s="517"/>
      <c r="C14" s="517"/>
      <c r="D14" s="522" t="s">
        <v>3411</v>
      </c>
      <c r="E14" s="522"/>
      <c r="F14" s="517"/>
    </row>
    <row r="15" spans="1:6">
      <c r="B15" s="517"/>
      <c r="C15" s="517"/>
      <c r="D15" s="522" t="s">
        <v>3412</v>
      </c>
      <c r="E15" s="522" t="s">
        <v>3732</v>
      </c>
      <c r="F15" s="517"/>
    </row>
    <row r="16" spans="1:6">
      <c r="B16" s="517"/>
      <c r="C16" s="517"/>
      <c r="D16" s="522" t="s">
        <v>3413</v>
      </c>
      <c r="E16" s="522"/>
      <c r="F16" s="517"/>
    </row>
    <row r="17" spans="2:6" ht="18.75" customHeight="1">
      <c r="B17" s="517"/>
      <c r="C17" s="517"/>
      <c r="D17" s="522" t="s">
        <v>3414</v>
      </c>
      <c r="E17" s="522"/>
      <c r="F17" s="517"/>
    </row>
    <row r="18" spans="2:6" ht="18.75" customHeight="1">
      <c r="B18" s="517"/>
      <c r="C18" s="517"/>
      <c r="D18" s="522" t="s">
        <v>3415</v>
      </c>
      <c r="E18" s="522"/>
      <c r="F18" s="517"/>
    </row>
    <row r="19" spans="2:6">
      <c r="B19" s="517"/>
      <c r="C19" s="517"/>
      <c r="D19" s="521"/>
      <c r="E19" s="521"/>
      <c r="F19" s="517"/>
    </row>
    <row r="20" spans="2:6">
      <c r="B20" s="517"/>
      <c r="C20" s="517"/>
      <c r="D20" s="517"/>
      <c r="E20" s="517"/>
      <c r="F20" s="517"/>
    </row>
    <row r="21" spans="2:6">
      <c r="B21" s="517"/>
      <c r="C21" s="671"/>
      <c r="D21" s="671"/>
      <c r="E21" s="671"/>
      <c r="F21" s="517"/>
    </row>
    <row r="22" spans="2:6">
      <c r="B22" s="517"/>
      <c r="C22" s="672"/>
      <c r="D22" s="672"/>
      <c r="E22" s="672"/>
      <c r="F22" s="517"/>
    </row>
    <row r="23" spans="2:6">
      <c r="B23" s="517"/>
      <c r="C23" s="517"/>
      <c r="D23" s="517"/>
      <c r="E23" s="517"/>
      <c r="F23" s="517"/>
    </row>
    <row r="24" spans="2:6">
      <c r="B24" s="517"/>
      <c r="C24" s="517"/>
      <c r="D24" s="517"/>
      <c r="E24" s="517"/>
      <c r="F24" s="517"/>
    </row>
    <row r="25" spans="2:6">
      <c r="B25" s="517"/>
      <c r="C25" s="517"/>
      <c r="D25" s="517"/>
      <c r="E25" s="517"/>
      <c r="F25" s="517"/>
    </row>
    <row r="26" spans="2:6">
      <c r="B26" s="517"/>
      <c r="C26" s="517"/>
      <c r="D26" s="517"/>
      <c r="E26" s="517"/>
      <c r="F26" s="517"/>
    </row>
    <row r="27" spans="2:6">
      <c r="B27" s="517"/>
      <c r="C27" s="517"/>
      <c r="D27" s="517"/>
      <c r="E27" s="517"/>
      <c r="F27" s="517"/>
    </row>
    <row r="28" spans="2:6">
      <c r="B28" s="517"/>
      <c r="C28" s="517"/>
      <c r="D28" s="517"/>
      <c r="E28" s="517"/>
      <c r="F28" s="517"/>
    </row>
    <row r="29" spans="2:6">
      <c r="B29" s="517"/>
      <c r="C29" s="517"/>
      <c r="D29" s="517"/>
      <c r="E29" s="517"/>
      <c r="F29" s="517"/>
    </row>
    <row r="30" spans="2:6">
      <c r="B30" s="517"/>
      <c r="C30" s="517"/>
      <c r="D30" s="517"/>
      <c r="E30" s="517"/>
      <c r="F30" s="517"/>
    </row>
    <row r="31" spans="2:6">
      <c r="B31" s="517"/>
      <c r="C31" s="517"/>
      <c r="D31" s="517"/>
      <c r="E31" s="517"/>
      <c r="F31" s="517"/>
    </row>
    <row r="32" spans="2:6">
      <c r="B32" s="517"/>
      <c r="C32" s="517"/>
      <c r="D32" s="517"/>
      <c r="E32" s="517"/>
      <c r="F32" s="517"/>
    </row>
    <row r="33" spans="2:6">
      <c r="B33" s="517"/>
      <c r="C33" s="517"/>
      <c r="D33" s="517"/>
      <c r="E33" s="517"/>
      <c r="F33" s="517"/>
    </row>
    <row r="34" spans="2:6">
      <c r="B34" s="517"/>
      <c r="C34" s="517"/>
      <c r="D34" s="517"/>
      <c r="E34" s="517"/>
      <c r="F34" s="517"/>
    </row>
    <row r="35" spans="2:6">
      <c r="B35" s="517"/>
      <c r="C35" s="517"/>
      <c r="D35" s="517"/>
      <c r="E35" s="517"/>
      <c r="F35" s="517"/>
    </row>
    <row r="36" spans="2:6">
      <c r="B36" s="517"/>
      <c r="C36" s="517"/>
      <c r="D36" s="517"/>
      <c r="E36" s="517"/>
      <c r="F36" s="517"/>
    </row>
    <row r="37" spans="2:6">
      <c r="B37" s="517"/>
      <c r="C37" s="517"/>
      <c r="D37" s="517"/>
      <c r="E37" s="517"/>
      <c r="F37" s="517"/>
    </row>
    <row r="38" spans="2:6">
      <c r="B38" s="517"/>
      <c r="C38" s="517"/>
      <c r="D38" s="517"/>
      <c r="E38" s="517"/>
      <c r="F38" s="517"/>
    </row>
    <row r="39" spans="2:6">
      <c r="B39" s="517"/>
      <c r="C39" s="517"/>
      <c r="D39" s="517"/>
      <c r="E39" s="517"/>
      <c r="F39" s="517"/>
    </row>
    <row r="40" spans="2:6">
      <c r="B40" s="517"/>
      <c r="C40" s="517"/>
      <c r="D40" s="517"/>
      <c r="E40" s="517"/>
      <c r="F40" s="517"/>
    </row>
    <row r="41" spans="2:6">
      <c r="B41" s="517"/>
      <c r="C41" s="517"/>
      <c r="D41" s="517"/>
      <c r="E41" s="517"/>
      <c r="F41" s="517"/>
    </row>
    <row r="42" spans="2:6">
      <c r="B42" s="517"/>
      <c r="C42" s="517"/>
      <c r="D42" s="517"/>
      <c r="E42" s="517"/>
      <c r="F42" s="517"/>
    </row>
    <row r="43" spans="2:6">
      <c r="B43" s="517"/>
      <c r="C43" s="517"/>
      <c r="D43" s="517"/>
      <c r="E43" s="517"/>
      <c r="F43" s="517"/>
    </row>
    <row r="44" spans="2:6">
      <c r="B44" s="517"/>
      <c r="C44" s="517"/>
      <c r="D44" s="517"/>
      <c r="E44" s="517"/>
      <c r="F44" s="517"/>
    </row>
    <row r="45" spans="2:6" ht="5" customHeight="1">
      <c r="B45" s="517"/>
      <c r="C45" s="517"/>
      <c r="D45" s="517"/>
      <c r="E45" s="517"/>
      <c r="F45" s="517"/>
    </row>
  </sheetData>
  <sheetProtection formatColumns="0" formatRows="0" selectLockedCells="1"/>
  <mergeCells count="2">
    <mergeCell ref="C21:E21"/>
    <mergeCell ref="C22:E22"/>
  </mergeCells>
  <pageMargins left="0.25" right="0.25" top="0.75" bottom="0.75"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E49"/>
  <sheetViews>
    <sheetView view="pageBreakPreview" zoomScale="60" zoomScaleNormal="100" workbookViewId="0">
      <selection activeCell="Q32" sqref="Q32"/>
    </sheetView>
  </sheetViews>
  <sheetFormatPr baseColWidth="10" defaultColWidth="9.1640625" defaultRowHeight="19"/>
  <cols>
    <col min="1" max="1" width="94" style="268" bestFit="1" customWidth="1"/>
    <col min="2" max="2" width="14.6640625" style="268" bestFit="1" customWidth="1"/>
    <col min="3" max="3" width="8.5" style="268" bestFit="1" customWidth="1"/>
    <col min="4" max="4" width="12.5" style="268" customWidth="1"/>
    <col min="5" max="5" width="13.5" style="268" bestFit="1" customWidth="1"/>
    <col min="6" max="16384" width="9.1640625" style="268"/>
  </cols>
  <sheetData>
    <row r="1" spans="1:5">
      <c r="A1" s="691" t="s">
        <v>164</v>
      </c>
      <c r="B1" s="691"/>
      <c r="C1" s="691"/>
      <c r="D1" s="691"/>
      <c r="E1" s="691"/>
    </row>
    <row r="2" spans="1:5" ht="15" customHeight="1">
      <c r="A2" s="694" t="s">
        <v>0</v>
      </c>
      <c r="B2" s="692" t="s">
        <v>1</v>
      </c>
      <c r="C2" s="692" t="s">
        <v>2</v>
      </c>
      <c r="D2" s="692" t="s">
        <v>3</v>
      </c>
      <c r="E2" s="692" t="s">
        <v>4</v>
      </c>
    </row>
    <row r="3" spans="1:5" ht="37.5" customHeight="1">
      <c r="A3" s="694"/>
      <c r="B3" s="693"/>
      <c r="C3" s="693"/>
      <c r="D3" s="693"/>
      <c r="E3" s="693"/>
    </row>
    <row r="4" spans="1:5" ht="18" customHeight="1">
      <c r="A4" s="275" t="s">
        <v>118</v>
      </c>
      <c r="B4" s="166"/>
      <c r="C4" s="166"/>
      <c r="D4" s="166"/>
      <c r="E4" s="166"/>
    </row>
    <row r="5" spans="1:5" ht="18" customHeight="1">
      <c r="A5" s="276" t="s">
        <v>119</v>
      </c>
      <c r="B5" s="166"/>
      <c r="C5" s="166"/>
      <c r="D5" s="166"/>
      <c r="E5" s="166"/>
    </row>
    <row r="6" spans="1:5" ht="18" customHeight="1">
      <c r="A6" s="277" t="s">
        <v>120</v>
      </c>
      <c r="B6" s="278"/>
      <c r="C6" s="278"/>
      <c r="D6" s="278"/>
      <c r="E6" s="279">
        <f>SUM(B6:D6)</f>
        <v>0</v>
      </c>
    </row>
    <row r="7" spans="1:5" ht="18" customHeight="1">
      <c r="A7" s="277" t="s">
        <v>121</v>
      </c>
      <c r="B7" s="278"/>
      <c r="C7" s="166"/>
      <c r="D7" s="278"/>
      <c r="E7" s="279">
        <f>SUM(B7:D7)</f>
        <v>0</v>
      </c>
    </row>
    <row r="8" spans="1:5" ht="18" customHeight="1">
      <c r="A8" s="277" t="s">
        <v>122</v>
      </c>
      <c r="B8" s="259">
        <f>B6+B7</f>
        <v>0</v>
      </c>
      <c r="C8" s="259">
        <f>C6+C7</f>
        <v>0</v>
      </c>
      <c r="D8" s="166"/>
      <c r="E8" s="279">
        <f>SUM(B8:D8)</f>
        <v>0</v>
      </c>
    </row>
    <row r="9" spans="1:5" ht="18" customHeight="1">
      <c r="A9" s="277" t="s">
        <v>123</v>
      </c>
      <c r="B9" s="278"/>
      <c r="C9" s="278"/>
      <c r="D9" s="278">
        <v>0</v>
      </c>
      <c r="E9" s="279">
        <f>SUM(B9:D9)</f>
        <v>0</v>
      </c>
    </row>
    <row r="10" spans="1:5" ht="18" customHeight="1">
      <c r="A10" s="280" t="s">
        <v>124</v>
      </c>
      <c r="B10" s="259">
        <f>B6+B7-B9</f>
        <v>0</v>
      </c>
      <c r="C10" s="259">
        <f>C6+C7-C9</f>
        <v>0</v>
      </c>
      <c r="D10" s="166"/>
      <c r="E10" s="281">
        <f>E6+E7-E9</f>
        <v>0</v>
      </c>
    </row>
    <row r="11" spans="1:5" ht="18" customHeight="1">
      <c r="A11" s="276" t="s">
        <v>125</v>
      </c>
      <c r="B11" s="166"/>
      <c r="C11" s="166"/>
      <c r="D11" s="166"/>
      <c r="E11" s="166"/>
    </row>
    <row r="12" spans="1:5" ht="18" customHeight="1">
      <c r="A12" s="277" t="s">
        <v>126</v>
      </c>
      <c r="B12" s="167"/>
      <c r="C12" s="166"/>
      <c r="D12" s="167"/>
      <c r="E12" s="279">
        <f>SUM(B12:D12)</f>
        <v>0</v>
      </c>
    </row>
    <row r="13" spans="1:5" ht="18" customHeight="1">
      <c r="A13" s="277" t="s">
        <v>127</v>
      </c>
      <c r="B13" s="167"/>
      <c r="C13" s="166"/>
      <c r="D13" s="167"/>
      <c r="E13" s="279">
        <f>SUM(B13:D13)</f>
        <v>0</v>
      </c>
    </row>
    <row r="14" spans="1:5" ht="18" customHeight="1">
      <c r="A14" s="280" t="s">
        <v>128</v>
      </c>
      <c r="B14" s="259">
        <f>B12-B13</f>
        <v>0</v>
      </c>
      <c r="C14" s="166"/>
      <c r="D14" s="166"/>
      <c r="E14" s="259">
        <f>E12-E13</f>
        <v>0</v>
      </c>
    </row>
    <row r="15" spans="1:5" ht="18" customHeight="1">
      <c r="A15" s="280" t="s">
        <v>129</v>
      </c>
      <c r="B15" s="259">
        <f>B10-B14</f>
        <v>0</v>
      </c>
      <c r="C15" s="259">
        <f>C10-C14</f>
        <v>0</v>
      </c>
      <c r="D15" s="166"/>
      <c r="E15" s="259">
        <f>E10-E14</f>
        <v>0</v>
      </c>
    </row>
    <row r="16" spans="1:5" ht="18" customHeight="1">
      <c r="A16" s="276" t="s">
        <v>130</v>
      </c>
      <c r="B16" s="166"/>
      <c r="C16" s="166"/>
      <c r="D16" s="166"/>
      <c r="E16" s="166"/>
    </row>
    <row r="17" spans="1:5" ht="18" customHeight="1">
      <c r="A17" s="277" t="s">
        <v>131</v>
      </c>
      <c r="B17" s="278"/>
      <c r="C17" s="166"/>
      <c r="D17" s="278"/>
      <c r="E17" s="279">
        <f>SUM(B17:D17)</f>
        <v>0</v>
      </c>
    </row>
    <row r="18" spans="1:5" ht="18" customHeight="1">
      <c r="A18" s="277" t="s">
        <v>132</v>
      </c>
      <c r="B18" s="278"/>
      <c r="C18" s="166"/>
      <c r="D18" s="278"/>
      <c r="E18" s="279">
        <f>SUM(B18:D18)</f>
        <v>0</v>
      </c>
    </row>
    <row r="19" spans="1:5" ht="18" customHeight="1">
      <c r="A19" s="277" t="s">
        <v>133</v>
      </c>
      <c r="B19" s="278"/>
      <c r="C19" s="166"/>
      <c r="D19" s="278"/>
      <c r="E19" s="279">
        <f>SUM(B19:D19)</f>
        <v>0</v>
      </c>
    </row>
    <row r="20" spans="1:5" ht="18" customHeight="1">
      <c r="A20" s="280" t="s">
        <v>134</v>
      </c>
      <c r="B20" s="282">
        <f>SUM(B17:B19)</f>
        <v>0</v>
      </c>
      <c r="C20" s="166"/>
      <c r="D20" s="166"/>
      <c r="E20" s="282">
        <f>SUM(E17:E19)</f>
        <v>0</v>
      </c>
    </row>
    <row r="21" spans="1:5" ht="18" customHeight="1">
      <c r="A21" s="280" t="s">
        <v>135</v>
      </c>
      <c r="B21" s="259">
        <f>B15+B20</f>
        <v>0</v>
      </c>
      <c r="C21" s="259">
        <f>C15+C20</f>
        <v>0</v>
      </c>
      <c r="D21" s="166"/>
      <c r="E21" s="259">
        <f>E15+E20</f>
        <v>0</v>
      </c>
    </row>
    <row r="22" spans="1:5" ht="18" customHeight="1">
      <c r="A22" s="280" t="s">
        <v>136</v>
      </c>
      <c r="B22" s="278"/>
      <c r="C22" s="166"/>
      <c r="D22" s="278">
        <v>0</v>
      </c>
      <c r="E22" s="279">
        <f>SUM(B22:D22)</f>
        <v>0</v>
      </c>
    </row>
    <row r="23" spans="1:5" ht="18" customHeight="1">
      <c r="A23" s="283" t="s">
        <v>137</v>
      </c>
      <c r="B23" s="259">
        <f>B21+B22</f>
        <v>0</v>
      </c>
      <c r="C23" s="259">
        <f>C21+C22</f>
        <v>0</v>
      </c>
      <c r="D23" s="166"/>
      <c r="E23" s="259">
        <f>E21+E22</f>
        <v>0</v>
      </c>
    </row>
    <row r="24" spans="1:5" ht="18" customHeight="1">
      <c r="A24" s="275" t="s">
        <v>138</v>
      </c>
      <c r="B24" s="166"/>
      <c r="C24" s="166"/>
      <c r="D24" s="166"/>
      <c r="E24" s="166"/>
    </row>
    <row r="25" spans="1:5" ht="18" customHeight="1">
      <c r="A25" s="276" t="s">
        <v>139</v>
      </c>
      <c r="B25" s="166"/>
      <c r="C25" s="166"/>
      <c r="D25" s="166"/>
      <c r="E25" s="166"/>
    </row>
    <row r="26" spans="1:5" ht="18" customHeight="1">
      <c r="A26" s="277" t="s">
        <v>140</v>
      </c>
      <c r="B26" s="278"/>
      <c r="C26" s="278"/>
      <c r="D26" s="278"/>
      <c r="E26" s="279">
        <f>SUM(B26:D26)</f>
        <v>0</v>
      </c>
    </row>
    <row r="27" spans="1:5" ht="18" customHeight="1">
      <c r="A27" s="277" t="s">
        <v>141</v>
      </c>
      <c r="B27" s="278"/>
      <c r="C27" s="166"/>
      <c r="D27" s="278"/>
      <c r="E27" s="279">
        <f>SUM(B27:D27)</f>
        <v>0</v>
      </c>
    </row>
    <row r="28" spans="1:5" ht="18" customHeight="1">
      <c r="A28" s="277" t="s">
        <v>142</v>
      </c>
      <c r="B28" s="278"/>
      <c r="C28" s="166"/>
      <c r="D28" s="278"/>
      <c r="E28" s="279">
        <f>SUM(B28:D28)</f>
        <v>0</v>
      </c>
    </row>
    <row r="29" spans="1:5" ht="18" customHeight="1">
      <c r="A29" s="280" t="s">
        <v>143</v>
      </c>
      <c r="B29" s="259">
        <f>B26-B27+B28</f>
        <v>0</v>
      </c>
      <c r="C29" s="259">
        <f>C26-C27+C28</f>
        <v>0</v>
      </c>
      <c r="D29" s="166"/>
      <c r="E29" s="259">
        <f>E26-E27+E28</f>
        <v>0</v>
      </c>
    </row>
    <row r="30" spans="1:5" ht="18" customHeight="1">
      <c r="A30" s="280" t="s">
        <v>144</v>
      </c>
      <c r="B30" s="278"/>
      <c r="C30" s="166"/>
      <c r="D30" s="278"/>
      <c r="E30" s="259">
        <f>SUM(B30:D30)</f>
        <v>0</v>
      </c>
    </row>
    <row r="31" spans="1:5" ht="18" customHeight="1">
      <c r="A31" s="283" t="s">
        <v>145</v>
      </c>
      <c r="B31" s="259">
        <f>B29+B30</f>
        <v>0</v>
      </c>
      <c r="C31" s="259">
        <f>C29+C30</f>
        <v>0</v>
      </c>
      <c r="D31" s="166"/>
      <c r="E31" s="259">
        <f>E29+E30</f>
        <v>0</v>
      </c>
    </row>
    <row r="32" spans="1:5" ht="18" customHeight="1">
      <c r="A32" s="283" t="s">
        <v>146</v>
      </c>
      <c r="B32" s="259">
        <f>B23-B31</f>
        <v>0</v>
      </c>
      <c r="C32" s="259">
        <f>C23-C31</f>
        <v>0</v>
      </c>
      <c r="D32" s="166"/>
      <c r="E32" s="259">
        <f>E23-E31</f>
        <v>0</v>
      </c>
    </row>
    <row r="33" spans="1:5" ht="18" customHeight="1">
      <c r="A33" s="283" t="s">
        <v>147</v>
      </c>
      <c r="B33" s="278"/>
      <c r="C33" s="278"/>
      <c r="D33" s="278"/>
      <c r="E33" s="259">
        <f>SUM(B33:D33)</f>
        <v>0</v>
      </c>
    </row>
    <row r="34" spans="1:5" ht="18" customHeight="1">
      <c r="A34" s="283" t="s">
        <v>148</v>
      </c>
      <c r="B34" s="166"/>
      <c r="C34" s="166"/>
      <c r="D34" s="166"/>
      <c r="E34" s="166"/>
    </row>
    <row r="35" spans="1:5" ht="18" customHeight="1">
      <c r="A35" s="280" t="s">
        <v>149</v>
      </c>
      <c r="B35" s="278"/>
      <c r="C35" s="166"/>
      <c r="D35" s="278"/>
      <c r="E35" s="259">
        <f>SUM(B35:D35)</f>
        <v>0</v>
      </c>
    </row>
    <row r="36" spans="1:5" ht="18" customHeight="1">
      <c r="A36" s="280" t="s">
        <v>150</v>
      </c>
      <c r="B36" s="166"/>
      <c r="C36" s="166"/>
      <c r="D36" s="166"/>
      <c r="E36" s="166"/>
    </row>
    <row r="37" spans="1:5" ht="18" customHeight="1">
      <c r="A37" s="277" t="s">
        <v>151</v>
      </c>
      <c r="B37" s="278"/>
      <c r="C37" s="166"/>
      <c r="D37" s="278"/>
      <c r="E37" s="259">
        <f>SUM(B37:D37)</f>
        <v>0</v>
      </c>
    </row>
    <row r="38" spans="1:5" ht="18" customHeight="1">
      <c r="A38" s="277" t="s">
        <v>152</v>
      </c>
      <c r="B38" s="278"/>
      <c r="C38" s="166"/>
      <c r="D38" s="278"/>
      <c r="E38" s="259">
        <f>SUM(B38:D38)</f>
        <v>0</v>
      </c>
    </row>
    <row r="39" spans="1:5" ht="18" customHeight="1">
      <c r="A39" s="277" t="s">
        <v>153</v>
      </c>
      <c r="B39" s="278"/>
      <c r="C39" s="278"/>
      <c r="D39" s="278"/>
      <c r="E39" s="259">
        <f>SUM(B39:D39)</f>
        <v>0</v>
      </c>
    </row>
    <row r="40" spans="1:5" ht="18" customHeight="1">
      <c r="A40" s="280" t="s">
        <v>154</v>
      </c>
      <c r="B40" s="166"/>
      <c r="C40" s="278"/>
      <c r="D40" s="278"/>
      <c r="E40" s="259">
        <f>SUM(B40:D40)</f>
        <v>0</v>
      </c>
    </row>
    <row r="41" spans="1:5" ht="18" customHeight="1">
      <c r="A41" s="280" t="s">
        <v>155</v>
      </c>
      <c r="B41" s="166"/>
      <c r="C41" s="278"/>
      <c r="D41" s="278"/>
      <c r="E41" s="259">
        <f>SUM(B41:D41)</f>
        <v>0</v>
      </c>
    </row>
    <row r="42" spans="1:5" ht="18" customHeight="1">
      <c r="A42" s="283" t="s">
        <v>156</v>
      </c>
      <c r="B42" s="259">
        <f>B35+B37+B38+B39+B40+B41</f>
        <v>0</v>
      </c>
      <c r="C42" s="259">
        <f>C35+C37+C38+C39+C40+C41</f>
        <v>0</v>
      </c>
      <c r="D42" s="166"/>
      <c r="E42" s="259">
        <f>E35+E37+E38+E39+E40+E41</f>
        <v>0</v>
      </c>
    </row>
    <row r="43" spans="1:5" ht="18" customHeight="1">
      <c r="A43" s="283" t="s">
        <v>157</v>
      </c>
      <c r="B43" s="259">
        <f>B32+B33-B42</f>
        <v>0</v>
      </c>
      <c r="C43" s="259">
        <f>C32+C33-C42</f>
        <v>0</v>
      </c>
      <c r="D43" s="166"/>
      <c r="E43" s="259">
        <f>E32+E33-E42</f>
        <v>0</v>
      </c>
    </row>
    <row r="44" spans="1:5" ht="18" customHeight="1">
      <c r="A44" s="283" t="s">
        <v>158</v>
      </c>
      <c r="B44" s="278"/>
      <c r="C44" s="278"/>
      <c r="D44" s="278"/>
      <c r="E44" s="259">
        <f>SUM(B44:D44)</f>
        <v>0</v>
      </c>
    </row>
    <row r="45" spans="1:5" ht="18" customHeight="1">
      <c r="A45" s="283" t="s">
        <v>159</v>
      </c>
      <c r="B45" s="259">
        <f>B43+B44</f>
        <v>0</v>
      </c>
      <c r="C45" s="259">
        <f>C43+C44</f>
        <v>0</v>
      </c>
      <c r="D45" s="166"/>
      <c r="E45" s="259">
        <f>E43+E44</f>
        <v>0</v>
      </c>
    </row>
    <row r="46" spans="1:5" ht="18" customHeight="1">
      <c r="A46" s="283" t="s">
        <v>160</v>
      </c>
      <c r="B46" s="278"/>
      <c r="C46" s="278"/>
      <c r="D46" s="278"/>
      <c r="E46" s="259">
        <f>SUM(B46:D46)</f>
        <v>0</v>
      </c>
    </row>
    <row r="47" spans="1:5" ht="18" customHeight="1">
      <c r="A47" s="283" t="s">
        <v>161</v>
      </c>
      <c r="B47" s="259">
        <f>B45-B46</f>
        <v>0</v>
      </c>
      <c r="C47" s="259">
        <f>C45-C46</f>
        <v>0</v>
      </c>
      <c r="D47" s="166"/>
      <c r="E47" s="259">
        <f>E45-E46</f>
        <v>0</v>
      </c>
    </row>
    <row r="48" spans="1:5" ht="18" customHeight="1">
      <c r="A48" s="283" t="s">
        <v>162</v>
      </c>
      <c r="B48" s="278"/>
      <c r="C48" s="278"/>
      <c r="D48" s="278"/>
      <c r="E48" s="259">
        <f>SUM(B48:D48)</f>
        <v>0</v>
      </c>
    </row>
    <row r="49" spans="1:5" ht="18" customHeight="1">
      <c r="A49" s="283" t="s">
        <v>163</v>
      </c>
      <c r="B49" s="259">
        <f>B47+B48</f>
        <v>0</v>
      </c>
      <c r="C49" s="259">
        <f>C47+C48</f>
        <v>0</v>
      </c>
      <c r="D49" s="166"/>
      <c r="E49" s="259">
        <f>E47+E48</f>
        <v>0</v>
      </c>
    </row>
  </sheetData>
  <mergeCells count="6">
    <mergeCell ref="A1:E1"/>
    <mergeCell ref="B2:B3"/>
    <mergeCell ref="C2:C3"/>
    <mergeCell ref="D2:D3"/>
    <mergeCell ref="E2:E3"/>
    <mergeCell ref="A2:A3"/>
  </mergeCells>
  <pageMargins left="0.25" right="0.25"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C764D-34B7-4B31-9AA7-C182DDD3FE4C}">
  <sheetPr>
    <tabColor rgb="FF0070C0"/>
    <pageSetUpPr fitToPage="1"/>
  </sheetPr>
  <dimension ref="B1:G52"/>
  <sheetViews>
    <sheetView topLeftCell="A8" zoomScale="75" zoomScaleNormal="100" workbookViewId="0">
      <selection activeCell="C13" sqref="C13:C39"/>
    </sheetView>
  </sheetViews>
  <sheetFormatPr baseColWidth="10" defaultColWidth="8.83203125" defaultRowHeight="15"/>
  <cols>
    <col min="1" max="1" width="5.83203125" customWidth="1"/>
    <col min="2" max="2" width="45.83203125" style="595" customWidth="1"/>
    <col min="3" max="3" width="96.1640625" style="595" customWidth="1"/>
    <col min="4" max="4" width="18" bestFit="1" customWidth="1"/>
    <col min="5" max="5" width="19.83203125" customWidth="1"/>
    <col min="6" max="6" width="15.33203125" bestFit="1" customWidth="1"/>
    <col min="7" max="7" width="17.33203125" customWidth="1"/>
  </cols>
  <sheetData>
    <row r="1" spans="2:7" s="431" customFormat="1" ht="19">
      <c r="B1" s="695" t="s">
        <v>164</v>
      </c>
      <c r="C1" s="695"/>
      <c r="D1" s="695"/>
      <c r="E1" s="695"/>
      <c r="F1" s="695"/>
      <c r="G1" s="695"/>
    </row>
    <row r="2" spans="2:7" s="431" customFormat="1" ht="15" customHeight="1">
      <c r="B2" s="694" t="s">
        <v>0</v>
      </c>
      <c r="C2" s="696" t="s">
        <v>3665</v>
      </c>
      <c r="D2" s="698" t="s">
        <v>1</v>
      </c>
      <c r="E2" s="698" t="s">
        <v>2</v>
      </c>
      <c r="F2" s="698" t="s">
        <v>3</v>
      </c>
      <c r="G2" s="698" t="s">
        <v>4</v>
      </c>
    </row>
    <row r="3" spans="2:7" s="431" customFormat="1" ht="19">
      <c r="B3" s="694"/>
      <c r="C3" s="697"/>
      <c r="D3" s="699"/>
      <c r="E3" s="699"/>
      <c r="F3" s="699"/>
      <c r="G3" s="699"/>
    </row>
    <row r="4" spans="2:7" s="431" customFormat="1" ht="18" customHeight="1">
      <c r="B4" s="596" t="s">
        <v>118</v>
      </c>
      <c r="C4" s="597" t="s">
        <v>3678</v>
      </c>
      <c r="D4" s="598"/>
      <c r="E4" s="598"/>
      <c r="F4" s="598"/>
      <c r="G4" s="598"/>
    </row>
    <row r="5" spans="2:7" s="431" customFormat="1" ht="18" customHeight="1">
      <c r="B5" s="599" t="s">
        <v>119</v>
      </c>
      <c r="C5" s="600" t="s">
        <v>3679</v>
      </c>
      <c r="D5" s="598"/>
      <c r="E5" s="598"/>
      <c r="F5" s="598"/>
      <c r="G5" s="598"/>
    </row>
    <row r="6" spans="2:7" s="431" customFormat="1" ht="18" customHeight="1">
      <c r="B6" s="601" t="s">
        <v>120</v>
      </c>
      <c r="C6" s="602" t="s">
        <v>3680</v>
      </c>
      <c r="D6" s="603"/>
      <c r="E6" s="603"/>
      <c r="F6" s="603"/>
      <c r="G6" s="603"/>
    </row>
    <row r="7" spans="2:7" s="431" customFormat="1" ht="18" customHeight="1">
      <c r="B7" s="601" t="s">
        <v>121</v>
      </c>
      <c r="C7" s="602" t="s">
        <v>3681</v>
      </c>
      <c r="D7" s="603"/>
      <c r="E7" s="598"/>
      <c r="F7" s="603"/>
      <c r="G7" s="603"/>
    </row>
    <row r="8" spans="2:7" s="431" customFormat="1" ht="18" customHeight="1">
      <c r="B8" s="601" t="s">
        <v>122</v>
      </c>
      <c r="C8" s="602" t="s">
        <v>3682</v>
      </c>
      <c r="D8" s="604"/>
      <c r="E8" s="604"/>
      <c r="F8" s="598"/>
      <c r="G8" s="603"/>
    </row>
    <row r="9" spans="2:7" s="431" customFormat="1" ht="18" customHeight="1">
      <c r="B9" s="601" t="s">
        <v>123</v>
      </c>
      <c r="C9" s="602" t="s">
        <v>3683</v>
      </c>
      <c r="D9" s="603"/>
      <c r="E9" s="603"/>
      <c r="F9" s="603"/>
      <c r="G9" s="603"/>
    </row>
    <row r="10" spans="2:7" s="431" customFormat="1" ht="18" customHeight="1">
      <c r="B10" s="601" t="s">
        <v>124</v>
      </c>
      <c r="C10" s="602" t="s">
        <v>3684</v>
      </c>
      <c r="D10" s="604"/>
      <c r="E10" s="604"/>
      <c r="F10" s="598"/>
      <c r="G10" s="605"/>
    </row>
    <row r="11" spans="2:7" s="431" customFormat="1" ht="18" customHeight="1">
      <c r="B11" s="599" t="s">
        <v>125</v>
      </c>
      <c r="C11" s="606" t="s">
        <v>3685</v>
      </c>
      <c r="D11" s="598"/>
      <c r="E11" s="598"/>
      <c r="F11" s="598"/>
      <c r="G11" s="598"/>
    </row>
    <row r="12" spans="2:7" s="431" customFormat="1" ht="18" customHeight="1">
      <c r="B12" s="601" t="s">
        <v>126</v>
      </c>
      <c r="C12" s="607"/>
      <c r="D12" s="608"/>
      <c r="E12" s="598"/>
      <c r="F12" s="608"/>
      <c r="G12" s="603"/>
    </row>
    <row r="13" spans="2:7" s="431" customFormat="1" ht="18" customHeight="1">
      <c r="B13" s="601" t="s">
        <v>127</v>
      </c>
      <c r="C13" s="602" t="s">
        <v>3686</v>
      </c>
      <c r="D13" s="608"/>
      <c r="E13" s="598"/>
      <c r="F13" s="608"/>
      <c r="G13" s="603"/>
    </row>
    <row r="14" spans="2:7" s="431" customFormat="1" ht="18" customHeight="1">
      <c r="B14" s="601" t="s">
        <v>128</v>
      </c>
      <c r="C14" s="602" t="s">
        <v>3687</v>
      </c>
      <c r="D14" s="604"/>
      <c r="E14" s="598"/>
      <c r="F14" s="598"/>
      <c r="G14" s="604"/>
    </row>
    <row r="15" spans="2:7" s="431" customFormat="1" ht="18" customHeight="1">
      <c r="B15" s="601" t="s">
        <v>129</v>
      </c>
      <c r="C15" s="602" t="s">
        <v>3688</v>
      </c>
      <c r="D15" s="604"/>
      <c r="E15" s="604"/>
      <c r="F15" s="598"/>
      <c r="G15" s="604"/>
    </row>
    <row r="16" spans="2:7" s="431" customFormat="1" ht="18" customHeight="1">
      <c r="B16" s="599" t="s">
        <v>130</v>
      </c>
      <c r="C16" s="602" t="s">
        <v>3689</v>
      </c>
      <c r="D16" s="598"/>
      <c r="E16" s="598"/>
      <c r="F16" s="598"/>
      <c r="G16" s="598"/>
    </row>
    <row r="17" spans="2:7" s="431" customFormat="1" ht="18" customHeight="1">
      <c r="B17" s="601" t="s">
        <v>131</v>
      </c>
      <c r="C17" s="609" t="s">
        <v>3690</v>
      </c>
      <c r="D17" s="603"/>
      <c r="E17" s="598"/>
      <c r="F17" s="603"/>
      <c r="G17" s="603"/>
    </row>
    <row r="18" spans="2:7" s="431" customFormat="1" ht="18" customHeight="1">
      <c r="B18" s="601" t="s">
        <v>132</v>
      </c>
      <c r="C18" s="602" t="s">
        <v>3691</v>
      </c>
      <c r="D18" s="603"/>
      <c r="E18" s="598"/>
      <c r="F18" s="603"/>
      <c r="G18" s="603"/>
    </row>
    <row r="19" spans="2:7" s="431" customFormat="1" ht="18" customHeight="1">
      <c r="B19" s="601" t="s">
        <v>133</v>
      </c>
      <c r="C19" s="600" t="s">
        <v>3692</v>
      </c>
      <c r="D19" s="603"/>
      <c r="E19" s="598"/>
      <c r="F19" s="603"/>
      <c r="G19" s="603"/>
    </row>
    <row r="20" spans="2:7" s="431" customFormat="1" ht="18" customHeight="1">
      <c r="B20" s="601" t="s">
        <v>134</v>
      </c>
      <c r="C20" s="609" t="s">
        <v>3693</v>
      </c>
      <c r="D20" s="610"/>
      <c r="E20" s="598"/>
      <c r="F20" s="598"/>
      <c r="G20" s="610"/>
    </row>
    <row r="21" spans="2:7" s="431" customFormat="1" ht="18" customHeight="1">
      <c r="B21" s="601" t="s">
        <v>135</v>
      </c>
      <c r="C21" s="609" t="s">
        <v>3694</v>
      </c>
      <c r="D21" s="604"/>
      <c r="E21" s="604"/>
      <c r="F21" s="598"/>
      <c r="G21" s="604"/>
    </row>
    <row r="22" spans="2:7" s="431" customFormat="1" ht="18" customHeight="1">
      <c r="B22" s="601" t="s">
        <v>136</v>
      </c>
      <c r="C22" s="609" t="s">
        <v>3695</v>
      </c>
      <c r="D22" s="603"/>
      <c r="E22" s="598"/>
      <c r="F22" s="603"/>
      <c r="G22" s="603"/>
    </row>
    <row r="23" spans="2:7" s="431" customFormat="1" ht="18" customHeight="1">
      <c r="B23" s="601" t="s">
        <v>137</v>
      </c>
      <c r="C23" s="607"/>
      <c r="D23" s="604"/>
      <c r="E23" s="604"/>
      <c r="F23" s="598"/>
      <c r="G23" s="604"/>
    </row>
    <row r="24" spans="2:7" s="431" customFormat="1" ht="18" customHeight="1">
      <c r="B24" s="596" t="s">
        <v>138</v>
      </c>
      <c r="C24" s="609" t="s">
        <v>3696</v>
      </c>
      <c r="D24" s="598"/>
      <c r="E24" s="598"/>
      <c r="F24" s="598"/>
      <c r="G24" s="598"/>
    </row>
    <row r="25" spans="2:7" s="431" customFormat="1" ht="18" customHeight="1">
      <c r="B25" s="599" t="s">
        <v>139</v>
      </c>
      <c r="C25" s="609" t="s">
        <v>3697</v>
      </c>
      <c r="D25" s="598"/>
      <c r="E25" s="598"/>
      <c r="F25" s="598"/>
      <c r="G25" s="598"/>
    </row>
    <row r="26" spans="2:7" s="431" customFormat="1" ht="18" customHeight="1">
      <c r="B26" s="601" t="s">
        <v>140</v>
      </c>
      <c r="C26" s="602" t="s">
        <v>151</v>
      </c>
      <c r="D26" s="603"/>
      <c r="E26" s="603"/>
      <c r="F26" s="603"/>
      <c r="G26" s="603"/>
    </row>
    <row r="27" spans="2:7" s="431" customFormat="1" ht="18" customHeight="1">
      <c r="B27" s="601" t="s">
        <v>141</v>
      </c>
      <c r="C27" s="602" t="s">
        <v>152</v>
      </c>
      <c r="D27" s="603"/>
      <c r="E27" s="598"/>
      <c r="F27" s="603"/>
      <c r="G27" s="603"/>
    </row>
    <row r="28" spans="2:7" s="431" customFormat="1" ht="18" customHeight="1">
      <c r="B28" s="601" t="s">
        <v>142</v>
      </c>
      <c r="C28" s="602" t="s">
        <v>153</v>
      </c>
      <c r="D28" s="603"/>
      <c r="E28" s="598"/>
      <c r="F28" s="603"/>
      <c r="G28" s="603"/>
    </row>
    <row r="29" spans="2:7" s="431" customFormat="1" ht="18" customHeight="1">
      <c r="B29" s="601" t="s">
        <v>143</v>
      </c>
      <c r="C29" s="611" t="s">
        <v>3698</v>
      </c>
      <c r="D29" s="604"/>
      <c r="E29" s="604"/>
      <c r="F29" s="598"/>
      <c r="G29" s="604"/>
    </row>
    <row r="30" spans="2:7" s="431" customFormat="1" ht="18" customHeight="1">
      <c r="B30" s="601" t="s">
        <v>144</v>
      </c>
      <c r="C30" s="611" t="s">
        <v>3699</v>
      </c>
      <c r="D30" s="603"/>
      <c r="E30" s="598"/>
      <c r="F30" s="603"/>
      <c r="G30" s="604"/>
    </row>
    <row r="31" spans="2:7" s="431" customFormat="1" ht="18" customHeight="1">
      <c r="B31" s="601" t="s">
        <v>145</v>
      </c>
      <c r="C31" s="609" t="s">
        <v>3700</v>
      </c>
      <c r="D31" s="604"/>
      <c r="E31" s="604"/>
      <c r="F31" s="598"/>
      <c r="G31" s="604"/>
    </row>
    <row r="32" spans="2:7" s="431" customFormat="1" ht="18" customHeight="1">
      <c r="B32" s="601" t="s">
        <v>146</v>
      </c>
      <c r="C32" s="609" t="s">
        <v>3701</v>
      </c>
      <c r="D32" s="604"/>
      <c r="E32" s="604"/>
      <c r="F32" s="598"/>
      <c r="G32" s="604"/>
    </row>
    <row r="33" spans="2:7" s="431" customFormat="1" ht="18" customHeight="1">
      <c r="B33" s="601" t="s">
        <v>147</v>
      </c>
      <c r="C33" s="609" t="s">
        <v>3702</v>
      </c>
      <c r="D33" s="603"/>
      <c r="E33" s="603"/>
      <c r="F33" s="603"/>
      <c r="G33" s="604"/>
    </row>
    <row r="34" spans="2:7" s="431" customFormat="1" ht="18" customHeight="1">
      <c r="B34" s="601" t="s">
        <v>148</v>
      </c>
      <c r="C34" s="609" t="s">
        <v>3703</v>
      </c>
      <c r="D34" s="598"/>
      <c r="E34" s="598"/>
      <c r="F34" s="598"/>
      <c r="G34" s="598"/>
    </row>
    <row r="35" spans="2:7" s="431" customFormat="1" ht="18" customHeight="1">
      <c r="B35" s="601" t="s">
        <v>149</v>
      </c>
      <c r="C35" s="609" t="s">
        <v>3704</v>
      </c>
      <c r="D35" s="603"/>
      <c r="E35" s="598"/>
      <c r="F35" s="603"/>
      <c r="G35" s="604"/>
    </row>
    <row r="36" spans="2:7" s="431" customFormat="1" ht="18" customHeight="1">
      <c r="B36" s="601" t="s">
        <v>150</v>
      </c>
      <c r="C36" s="607" t="s">
        <v>3705</v>
      </c>
      <c r="D36" s="598"/>
      <c r="E36" s="598"/>
      <c r="F36" s="598"/>
      <c r="G36" s="598"/>
    </row>
    <row r="37" spans="2:7" s="431" customFormat="1" ht="18" customHeight="1">
      <c r="B37" s="601" t="s">
        <v>151</v>
      </c>
      <c r="C37" s="607" t="s">
        <v>3706</v>
      </c>
      <c r="D37" s="603"/>
      <c r="E37" s="598"/>
      <c r="F37" s="603"/>
      <c r="G37" s="604"/>
    </row>
    <row r="38" spans="2:7" s="431" customFormat="1" ht="18" customHeight="1">
      <c r="B38" s="601" t="s">
        <v>152</v>
      </c>
      <c r="C38" s="609" t="s">
        <v>3707</v>
      </c>
      <c r="D38" s="603"/>
      <c r="E38" s="598"/>
      <c r="F38" s="603"/>
      <c r="G38" s="604"/>
    </row>
    <row r="39" spans="2:7" s="431" customFormat="1" ht="18" customHeight="1">
      <c r="B39" s="601" t="s">
        <v>153</v>
      </c>
      <c r="C39" s="612" t="s">
        <v>163</v>
      </c>
      <c r="D39" s="603"/>
      <c r="E39" s="603"/>
      <c r="F39" s="603"/>
      <c r="G39" s="604"/>
    </row>
    <row r="40" spans="2:7" s="431" customFormat="1" ht="18" customHeight="1">
      <c r="B40" s="601" t="s">
        <v>154</v>
      </c>
      <c r="C40" s="607"/>
      <c r="D40" s="598"/>
      <c r="E40" s="603"/>
      <c r="F40" s="603"/>
      <c r="G40" s="604"/>
    </row>
    <row r="41" spans="2:7" s="431" customFormat="1" ht="18" customHeight="1">
      <c r="B41" s="601" t="s">
        <v>155</v>
      </c>
      <c r="C41" s="607"/>
      <c r="D41" s="598"/>
      <c r="E41" s="603"/>
      <c r="F41" s="603"/>
      <c r="G41" s="604"/>
    </row>
    <row r="42" spans="2:7" s="431" customFormat="1" ht="18" customHeight="1">
      <c r="B42" s="601" t="s">
        <v>156</v>
      </c>
      <c r="C42" s="607"/>
      <c r="D42" s="604"/>
      <c r="E42" s="604"/>
      <c r="F42" s="598"/>
      <c r="G42" s="604"/>
    </row>
    <row r="43" spans="2:7" s="431" customFormat="1" ht="18" customHeight="1">
      <c r="B43" s="601" t="s">
        <v>157</v>
      </c>
      <c r="C43" s="607"/>
      <c r="D43" s="604"/>
      <c r="E43" s="604"/>
      <c r="F43" s="598"/>
      <c r="G43" s="604"/>
    </row>
    <row r="44" spans="2:7" s="431" customFormat="1" ht="18" customHeight="1">
      <c r="B44" s="601" t="s">
        <v>158</v>
      </c>
      <c r="C44" s="607"/>
      <c r="D44" s="603"/>
      <c r="E44" s="603"/>
      <c r="F44" s="603"/>
      <c r="G44" s="604"/>
    </row>
    <row r="45" spans="2:7" s="431" customFormat="1" ht="18" customHeight="1">
      <c r="B45" s="601" t="s">
        <v>159</v>
      </c>
      <c r="C45" s="607"/>
      <c r="D45" s="604"/>
      <c r="E45" s="604"/>
      <c r="F45" s="598"/>
      <c r="G45" s="604"/>
    </row>
    <row r="46" spans="2:7" s="431" customFormat="1" ht="18" customHeight="1">
      <c r="B46" s="601" t="s">
        <v>160</v>
      </c>
      <c r="C46" s="607"/>
      <c r="D46" s="603"/>
      <c r="E46" s="603"/>
      <c r="F46" s="603"/>
      <c r="G46" s="604"/>
    </row>
    <row r="47" spans="2:7" s="431" customFormat="1" ht="18" customHeight="1">
      <c r="B47" s="601" t="s">
        <v>161</v>
      </c>
      <c r="C47" s="607"/>
      <c r="D47" s="604"/>
      <c r="E47" s="604"/>
      <c r="F47" s="598"/>
      <c r="G47" s="604"/>
    </row>
    <row r="48" spans="2:7" s="431" customFormat="1" ht="18" customHeight="1">
      <c r="B48" s="601" t="s">
        <v>162</v>
      </c>
      <c r="C48" s="607"/>
      <c r="D48" s="603"/>
      <c r="E48" s="603"/>
      <c r="F48" s="603"/>
      <c r="G48" s="604"/>
    </row>
    <row r="49" spans="2:7" s="431" customFormat="1" ht="18" customHeight="1">
      <c r="B49" s="601" t="s">
        <v>163</v>
      </c>
      <c r="C49" s="607"/>
      <c r="D49" s="604"/>
      <c r="E49" s="604"/>
      <c r="F49" s="598"/>
      <c r="G49" s="604"/>
    </row>
    <row r="50" spans="2:7" s="431" customFormat="1" ht="19"/>
    <row r="51" spans="2:7" s="431" customFormat="1" ht="19"/>
    <row r="52" spans="2:7" ht="19">
      <c r="C52" s="431"/>
    </row>
  </sheetData>
  <mergeCells count="7">
    <mergeCell ref="B1:G1"/>
    <mergeCell ref="B2:B3"/>
    <mergeCell ref="C2:C3"/>
    <mergeCell ref="D2:D3"/>
    <mergeCell ref="E2:E3"/>
    <mergeCell ref="F2:F3"/>
    <mergeCell ref="G2:G3"/>
  </mergeCells>
  <pageMargins left="0.25" right="0.25" top="0.75" bottom="0.75" header="0.3" footer="0.3"/>
  <pageSetup paperSize="9" scale="4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C47"/>
  <sheetViews>
    <sheetView view="pageBreakPreview" topLeftCell="A19" zoomScale="60" zoomScaleNormal="100" workbookViewId="0">
      <selection activeCell="Q32" sqref="Q32"/>
    </sheetView>
  </sheetViews>
  <sheetFormatPr baseColWidth="10" defaultColWidth="9.1640625" defaultRowHeight="19"/>
  <cols>
    <col min="1" max="1" width="53.6640625" style="268" customWidth="1"/>
    <col min="2" max="2" width="19.33203125" style="268" customWidth="1"/>
    <col min="3" max="3" width="24.6640625" style="268" bestFit="1" customWidth="1"/>
    <col min="4" max="16384" width="9.1640625" style="268"/>
  </cols>
  <sheetData>
    <row r="1" spans="1:3">
      <c r="A1" s="691" t="s">
        <v>202</v>
      </c>
      <c r="B1" s="691"/>
      <c r="C1" s="691"/>
    </row>
    <row r="2" spans="1:3">
      <c r="A2" s="694" t="s">
        <v>0</v>
      </c>
      <c r="B2" s="284" t="s">
        <v>165</v>
      </c>
      <c r="C2" s="284" t="s">
        <v>166</v>
      </c>
    </row>
    <row r="3" spans="1:3">
      <c r="A3" s="694"/>
      <c r="B3" s="284" t="s">
        <v>116</v>
      </c>
      <c r="C3" s="284" t="s">
        <v>117</v>
      </c>
    </row>
    <row r="4" spans="1:3">
      <c r="A4" s="269" t="s">
        <v>167</v>
      </c>
      <c r="B4" s="285">
        <f>C47</f>
        <v>0</v>
      </c>
      <c r="C4" s="256"/>
    </row>
    <row r="5" spans="1:3">
      <c r="A5" s="269" t="s">
        <v>168</v>
      </c>
      <c r="B5" s="257"/>
      <c r="C5" s="257"/>
    </row>
    <row r="6" spans="1:3">
      <c r="A6" s="286" t="s">
        <v>169</v>
      </c>
      <c r="B6" s="257"/>
      <c r="C6" s="257"/>
    </row>
    <row r="7" spans="1:3">
      <c r="A7" s="287" t="s">
        <v>170</v>
      </c>
      <c r="B7" s="256"/>
      <c r="C7" s="256"/>
    </row>
    <row r="8" spans="1:3">
      <c r="A8" s="287" t="s">
        <v>171</v>
      </c>
      <c r="B8" s="256"/>
      <c r="C8" s="256"/>
    </row>
    <row r="9" spans="1:3">
      <c r="A9" s="287" t="s">
        <v>172</v>
      </c>
      <c r="B9" s="256"/>
      <c r="C9" s="256"/>
    </row>
    <row r="10" spans="1:3">
      <c r="A10" s="287" t="s">
        <v>173</v>
      </c>
      <c r="B10" s="256"/>
      <c r="C10" s="256"/>
    </row>
    <row r="11" spans="1:3">
      <c r="A11" s="287" t="s">
        <v>174</v>
      </c>
      <c r="B11" s="256"/>
      <c r="C11" s="256"/>
    </row>
    <row r="12" spans="1:3">
      <c r="A12" s="288" t="s">
        <v>175</v>
      </c>
      <c r="B12" s="256"/>
      <c r="C12" s="256"/>
    </row>
    <row r="13" spans="1:3">
      <c r="A13" s="289" t="s">
        <v>176</v>
      </c>
      <c r="B13" s="258">
        <f>SUM(B7:B12)</f>
        <v>0</v>
      </c>
      <c r="C13" s="258">
        <f>SUM(C7:C12)</f>
        <v>0</v>
      </c>
    </row>
    <row r="14" spans="1:3">
      <c r="A14" s="286" t="s">
        <v>177</v>
      </c>
      <c r="B14" s="257"/>
      <c r="C14" s="257"/>
    </row>
    <row r="15" spans="1:3">
      <c r="A15" s="287" t="s">
        <v>178</v>
      </c>
      <c r="B15" s="256"/>
      <c r="C15" s="256"/>
    </row>
    <row r="16" spans="1:3">
      <c r="A16" s="287" t="s">
        <v>179</v>
      </c>
      <c r="B16" s="256"/>
      <c r="C16" s="256"/>
    </row>
    <row r="17" spans="1:3">
      <c r="A17" s="287" t="s">
        <v>180</v>
      </c>
      <c r="B17" s="256"/>
      <c r="C17" s="256"/>
    </row>
    <row r="18" spans="1:3">
      <c r="A18" s="287" t="s">
        <v>181</v>
      </c>
      <c r="B18" s="256"/>
      <c r="C18" s="256"/>
    </row>
    <row r="19" spans="1:3">
      <c r="A19" s="287" t="s">
        <v>182</v>
      </c>
      <c r="B19" s="256"/>
      <c r="C19" s="256"/>
    </row>
    <row r="20" spans="1:3">
      <c r="A20" s="289" t="s">
        <v>183</v>
      </c>
      <c r="B20" s="258">
        <f>SUM(B15:B19)</f>
        <v>0</v>
      </c>
      <c r="C20" s="258">
        <f>SUM(C15:C19)</f>
        <v>0</v>
      </c>
    </row>
    <row r="21" spans="1:3">
      <c r="A21" s="269" t="s">
        <v>184</v>
      </c>
      <c r="B21" s="258">
        <f>B13-B20</f>
        <v>0</v>
      </c>
      <c r="C21" s="258">
        <f>C13-C20</f>
        <v>0</v>
      </c>
    </row>
    <row r="22" spans="1:3">
      <c r="A22" s="269" t="s">
        <v>185</v>
      </c>
      <c r="B22" s="257"/>
      <c r="C22" s="257"/>
    </row>
    <row r="23" spans="1:3">
      <c r="A23" s="286" t="s">
        <v>169</v>
      </c>
      <c r="B23" s="257"/>
      <c r="C23" s="257"/>
    </row>
    <row r="24" spans="1:3">
      <c r="A24" s="287" t="s">
        <v>186</v>
      </c>
      <c r="B24" s="256"/>
      <c r="C24" s="256"/>
    </row>
    <row r="25" spans="1:3">
      <c r="A25" s="287" t="s">
        <v>187</v>
      </c>
      <c r="B25" s="256"/>
      <c r="C25" s="256"/>
    </row>
    <row r="26" spans="1:3">
      <c r="A26" s="287" t="s">
        <v>188</v>
      </c>
      <c r="B26" s="256"/>
      <c r="C26" s="256"/>
    </row>
    <row r="27" spans="1:3">
      <c r="A27" s="287" t="s">
        <v>189</v>
      </c>
      <c r="B27" s="256"/>
      <c r="C27" s="256"/>
    </row>
    <row r="28" spans="1:3">
      <c r="A28" s="286" t="s">
        <v>190</v>
      </c>
      <c r="B28" s="258">
        <f>SUM(B24:B27)</f>
        <v>0</v>
      </c>
      <c r="C28" s="258">
        <f>SUM(C24:C27)</f>
        <v>0</v>
      </c>
    </row>
    <row r="29" spans="1:3">
      <c r="A29" s="286" t="s">
        <v>177</v>
      </c>
      <c r="B29" s="290"/>
      <c r="C29" s="290"/>
    </row>
    <row r="30" spans="1:3">
      <c r="A30" s="287" t="s">
        <v>191</v>
      </c>
      <c r="B30" s="256"/>
      <c r="C30" s="256"/>
    </row>
    <row r="31" spans="1:3">
      <c r="A31" s="287" t="s">
        <v>192</v>
      </c>
      <c r="B31" s="256"/>
      <c r="C31" s="256"/>
    </row>
    <row r="32" spans="1:3">
      <c r="A32" s="287" t="s">
        <v>193</v>
      </c>
      <c r="B32" s="256"/>
      <c r="C32" s="256"/>
    </row>
    <row r="33" spans="1:3">
      <c r="A33" s="289" t="s">
        <v>183</v>
      </c>
      <c r="B33" s="258">
        <f>SUM(B30:B32)</f>
        <v>0</v>
      </c>
      <c r="C33" s="258">
        <f>SUM(C30:C32)</f>
        <v>0</v>
      </c>
    </row>
    <row r="34" spans="1:3">
      <c r="A34" s="269" t="s">
        <v>194</v>
      </c>
      <c r="B34" s="258">
        <f>B28-B33</f>
        <v>0</v>
      </c>
      <c r="C34" s="258">
        <f>C28-C33</f>
        <v>0</v>
      </c>
    </row>
    <row r="35" spans="1:3">
      <c r="A35" s="269" t="s">
        <v>195</v>
      </c>
      <c r="B35" s="290"/>
      <c r="C35" s="290"/>
    </row>
    <row r="36" spans="1:3">
      <c r="A36" s="286" t="s">
        <v>169</v>
      </c>
      <c r="B36" s="290"/>
      <c r="C36" s="290"/>
    </row>
    <row r="37" spans="1:3">
      <c r="A37" s="287" t="s">
        <v>196</v>
      </c>
      <c r="B37" s="256"/>
      <c r="C37" s="256"/>
    </row>
    <row r="38" spans="1:3">
      <c r="A38" s="287" t="s">
        <v>197</v>
      </c>
      <c r="B38" s="256"/>
      <c r="C38" s="256"/>
    </row>
    <row r="39" spans="1:3">
      <c r="A39" s="287" t="s">
        <v>193</v>
      </c>
      <c r="B39" s="256"/>
      <c r="C39" s="256"/>
    </row>
    <row r="40" spans="1:3">
      <c r="A40" s="289" t="s">
        <v>176</v>
      </c>
      <c r="B40" s="258">
        <f>SUM(B37:B39)</f>
        <v>0</v>
      </c>
      <c r="C40" s="258">
        <f>SUM(C37:C39)</f>
        <v>0</v>
      </c>
    </row>
    <row r="41" spans="1:3">
      <c r="A41" s="286" t="s">
        <v>177</v>
      </c>
      <c r="B41" s="290"/>
      <c r="C41" s="290"/>
    </row>
    <row r="42" spans="1:3">
      <c r="A42" s="287" t="s">
        <v>198</v>
      </c>
      <c r="B42" s="256"/>
      <c r="C42" s="256"/>
    </row>
    <row r="43" spans="1:3">
      <c r="A43" s="287" t="s">
        <v>199</v>
      </c>
      <c r="B43" s="256"/>
      <c r="C43" s="256"/>
    </row>
    <row r="44" spans="1:3">
      <c r="A44" s="287" t="s">
        <v>193</v>
      </c>
      <c r="B44" s="256"/>
      <c r="C44" s="256"/>
    </row>
    <row r="45" spans="1:3">
      <c r="A45" s="289" t="s">
        <v>183</v>
      </c>
      <c r="B45" s="258">
        <f>SUM(B42:B44)</f>
        <v>0</v>
      </c>
      <c r="C45" s="258">
        <f>SUM(C42:C44)</f>
        <v>0</v>
      </c>
    </row>
    <row r="46" spans="1:3">
      <c r="A46" s="269" t="s">
        <v>200</v>
      </c>
      <c r="B46" s="258">
        <f>B40-B45</f>
        <v>0</v>
      </c>
      <c r="C46" s="258">
        <f>C40-C45</f>
        <v>0</v>
      </c>
    </row>
    <row r="47" spans="1:3">
      <c r="A47" s="269" t="s">
        <v>201</v>
      </c>
      <c r="B47" s="258">
        <f>B4+B21+B34+B46</f>
        <v>0</v>
      </c>
      <c r="C47" s="258">
        <f>C4+C21+C34+C46</f>
        <v>0</v>
      </c>
    </row>
  </sheetData>
  <mergeCells count="2">
    <mergeCell ref="A2:A3"/>
    <mergeCell ref="A1:C1"/>
  </mergeCells>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E13CE-C5D1-482C-A84E-2326F9935E80}">
  <sheetPr>
    <tabColor rgb="FF0070C0"/>
    <pageSetUpPr fitToPage="1"/>
  </sheetPr>
  <dimension ref="B1:E61"/>
  <sheetViews>
    <sheetView zoomScale="64" zoomScaleNormal="100" zoomScaleSheetLayoutView="85" workbookViewId="0">
      <selection activeCell="D26" sqref="D26"/>
    </sheetView>
  </sheetViews>
  <sheetFormatPr baseColWidth="10" defaultColWidth="8.83203125" defaultRowHeight="15"/>
  <cols>
    <col min="1" max="1" width="5.83203125" customWidth="1"/>
    <col min="2" max="2" width="56.83203125" bestFit="1" customWidth="1"/>
    <col min="3" max="3" width="110.1640625" bestFit="1" customWidth="1"/>
    <col min="4" max="5" width="25.83203125" customWidth="1"/>
  </cols>
  <sheetData>
    <row r="1" spans="2:5" ht="19">
      <c r="B1" s="700" t="s">
        <v>202</v>
      </c>
      <c r="C1" s="700"/>
      <c r="D1" s="700"/>
      <c r="E1" s="700"/>
    </row>
    <row r="2" spans="2:5" ht="19">
      <c r="B2" s="694" t="s">
        <v>0</v>
      </c>
      <c r="C2" s="696" t="s">
        <v>3665</v>
      </c>
      <c r="D2" s="633" t="s">
        <v>165</v>
      </c>
      <c r="E2" s="633" t="s">
        <v>166</v>
      </c>
    </row>
    <row r="3" spans="2:5" ht="19">
      <c r="B3" s="694"/>
      <c r="C3" s="697"/>
      <c r="D3" s="633" t="s">
        <v>116</v>
      </c>
      <c r="E3" s="633" t="s">
        <v>117</v>
      </c>
    </row>
    <row r="4" spans="2:5" ht="19">
      <c r="B4" s="615" t="s">
        <v>167</v>
      </c>
      <c r="C4" s="628"/>
      <c r="D4" s="632"/>
      <c r="E4" s="613"/>
    </row>
    <row r="5" spans="2:5" ht="19">
      <c r="B5" s="615" t="s">
        <v>168</v>
      </c>
      <c r="C5" s="629" t="s">
        <v>3483</v>
      </c>
      <c r="D5" s="626"/>
      <c r="E5" s="626"/>
    </row>
    <row r="6" spans="2:5" ht="19">
      <c r="B6" s="621" t="s">
        <v>169</v>
      </c>
      <c r="C6" s="630" t="s">
        <v>3484</v>
      </c>
      <c r="D6" s="626"/>
      <c r="E6" s="626"/>
    </row>
    <row r="7" spans="2:5" ht="19">
      <c r="B7" s="619" t="s">
        <v>170</v>
      </c>
      <c r="C7" s="630" t="s">
        <v>3485</v>
      </c>
      <c r="D7" s="613"/>
      <c r="E7" s="613"/>
    </row>
    <row r="8" spans="2:5" ht="19">
      <c r="B8" s="619" t="s">
        <v>171</v>
      </c>
      <c r="C8" s="630" t="s">
        <v>3486</v>
      </c>
      <c r="D8" s="613"/>
      <c r="E8" s="613"/>
    </row>
    <row r="9" spans="2:5" ht="19">
      <c r="B9" s="619" t="s">
        <v>172</v>
      </c>
      <c r="C9" s="630" t="s">
        <v>3487</v>
      </c>
      <c r="D9" s="613"/>
      <c r="E9" s="613"/>
    </row>
    <row r="10" spans="2:5" ht="19">
      <c r="B10" s="619" t="s">
        <v>173</v>
      </c>
      <c r="C10" s="630" t="s">
        <v>3488</v>
      </c>
      <c r="D10" s="613"/>
      <c r="E10" s="613"/>
    </row>
    <row r="11" spans="2:5" ht="19">
      <c r="B11" s="619" t="s">
        <v>174</v>
      </c>
      <c r="C11" s="630" t="s">
        <v>3489</v>
      </c>
      <c r="D11" s="613"/>
      <c r="E11" s="613"/>
    </row>
    <row r="12" spans="2:5" ht="19">
      <c r="B12" s="631" t="s">
        <v>175</v>
      </c>
      <c r="C12" s="630" t="s">
        <v>3490</v>
      </c>
      <c r="D12" s="613"/>
      <c r="E12" s="613"/>
    </row>
    <row r="13" spans="2:5" ht="19">
      <c r="B13" s="617" t="s">
        <v>176</v>
      </c>
      <c r="C13" s="630" t="s">
        <v>3491</v>
      </c>
      <c r="D13" s="613"/>
      <c r="E13" s="613"/>
    </row>
    <row r="14" spans="2:5" ht="19">
      <c r="B14" s="621" t="s">
        <v>177</v>
      </c>
      <c r="C14" s="629" t="s">
        <v>3712</v>
      </c>
      <c r="D14" s="626"/>
      <c r="E14" s="626"/>
    </row>
    <row r="15" spans="2:5" ht="19">
      <c r="B15" s="619" t="s">
        <v>178</v>
      </c>
      <c r="C15" s="628"/>
      <c r="D15" s="613"/>
      <c r="E15" s="613"/>
    </row>
    <row r="16" spans="2:5" ht="19">
      <c r="B16" s="619" t="s">
        <v>179</v>
      </c>
      <c r="C16" s="629" t="s">
        <v>3494</v>
      </c>
      <c r="D16" s="613"/>
      <c r="E16" s="613"/>
    </row>
    <row r="17" spans="2:5" ht="19">
      <c r="B17" s="619" t="s">
        <v>180</v>
      </c>
      <c r="C17" s="630" t="s">
        <v>3495</v>
      </c>
      <c r="D17" s="613"/>
      <c r="E17" s="613"/>
    </row>
    <row r="18" spans="2:5" ht="19">
      <c r="B18" s="619" t="s">
        <v>181</v>
      </c>
      <c r="C18" s="630" t="s">
        <v>3496</v>
      </c>
      <c r="D18" s="613"/>
      <c r="E18" s="613"/>
    </row>
    <row r="19" spans="2:5" ht="19">
      <c r="B19" s="619" t="s">
        <v>182</v>
      </c>
      <c r="C19" s="630" t="s">
        <v>3497</v>
      </c>
      <c r="D19" s="613"/>
      <c r="E19" s="613"/>
    </row>
    <row r="20" spans="2:5" ht="19">
      <c r="B20" s="617" t="s">
        <v>183</v>
      </c>
      <c r="C20" s="630" t="s">
        <v>3498</v>
      </c>
      <c r="D20" s="613"/>
      <c r="E20" s="613"/>
    </row>
    <row r="21" spans="2:5" ht="19">
      <c r="B21" s="615" t="s">
        <v>184</v>
      </c>
      <c r="C21" s="629" t="s">
        <v>3711</v>
      </c>
      <c r="D21" s="613"/>
      <c r="E21" s="613"/>
    </row>
    <row r="22" spans="2:5" ht="19">
      <c r="B22" s="615" t="s">
        <v>185</v>
      </c>
      <c r="C22" s="628"/>
      <c r="D22" s="626"/>
      <c r="E22" s="626"/>
    </row>
    <row r="23" spans="2:5" ht="19">
      <c r="B23" s="621" t="s">
        <v>169</v>
      </c>
      <c r="C23" s="627" t="s">
        <v>3501</v>
      </c>
      <c r="D23" s="626"/>
      <c r="E23" s="626"/>
    </row>
    <row r="24" spans="2:5" ht="19">
      <c r="B24" s="619" t="s">
        <v>186</v>
      </c>
      <c r="C24" s="618" t="s">
        <v>3502</v>
      </c>
      <c r="D24" s="613"/>
      <c r="E24" s="613"/>
    </row>
    <row r="25" spans="2:5" ht="19">
      <c r="B25" s="619" t="s">
        <v>187</v>
      </c>
      <c r="C25" s="618" t="s">
        <v>3503</v>
      </c>
      <c r="D25" s="613"/>
      <c r="E25" s="613"/>
    </row>
    <row r="26" spans="2:5" ht="19">
      <c r="B26" s="619" t="s">
        <v>188</v>
      </c>
      <c r="C26" s="618" t="s">
        <v>3504</v>
      </c>
      <c r="D26" s="613"/>
      <c r="E26" s="613"/>
    </row>
    <row r="27" spans="2:5" ht="19">
      <c r="B27" s="619" t="s">
        <v>189</v>
      </c>
      <c r="C27" s="618" t="s">
        <v>217</v>
      </c>
      <c r="D27" s="613"/>
      <c r="E27" s="613"/>
    </row>
    <row r="28" spans="2:5" ht="19">
      <c r="B28" s="621" t="s">
        <v>190</v>
      </c>
      <c r="C28" s="618" t="s">
        <v>3506</v>
      </c>
      <c r="D28" s="613"/>
      <c r="E28" s="613"/>
    </row>
    <row r="29" spans="2:5" ht="19">
      <c r="B29" s="621" t="s">
        <v>177</v>
      </c>
      <c r="C29" s="618" t="s">
        <v>3507</v>
      </c>
      <c r="D29" s="613"/>
      <c r="E29" s="613"/>
    </row>
    <row r="30" spans="2:5" ht="19">
      <c r="B30" s="619" t="s">
        <v>191</v>
      </c>
      <c r="C30" s="625" t="s">
        <v>3710</v>
      </c>
      <c r="D30" s="613"/>
      <c r="E30" s="613"/>
    </row>
    <row r="31" spans="2:5" ht="19">
      <c r="B31" s="619" t="s">
        <v>192</v>
      </c>
      <c r="C31" s="618"/>
      <c r="D31" s="613"/>
      <c r="E31" s="613"/>
    </row>
    <row r="32" spans="2:5" ht="19">
      <c r="B32" s="619" t="s">
        <v>193</v>
      </c>
      <c r="C32" s="624" t="s">
        <v>3709</v>
      </c>
      <c r="D32" s="613"/>
      <c r="E32" s="613"/>
    </row>
    <row r="33" spans="2:5" ht="19">
      <c r="B33" s="617" t="s">
        <v>183</v>
      </c>
      <c r="C33" s="623" t="s">
        <v>3513</v>
      </c>
      <c r="D33" s="613"/>
      <c r="E33" s="613"/>
    </row>
    <row r="34" spans="2:5" ht="19">
      <c r="B34" s="615" t="s">
        <v>194</v>
      </c>
      <c r="C34" s="622" t="s">
        <v>3708</v>
      </c>
      <c r="D34" s="613"/>
      <c r="E34" s="613"/>
    </row>
    <row r="35" spans="2:5" ht="19">
      <c r="B35" s="615" t="s">
        <v>195</v>
      </c>
      <c r="C35" s="614"/>
      <c r="D35" s="613"/>
      <c r="E35" s="613"/>
    </row>
    <row r="36" spans="2:5" ht="19">
      <c r="B36" s="621" t="s">
        <v>169</v>
      </c>
      <c r="C36" s="620"/>
      <c r="D36" s="613"/>
      <c r="E36" s="613"/>
    </row>
    <row r="37" spans="2:5" ht="19">
      <c r="B37" s="619" t="s">
        <v>196</v>
      </c>
      <c r="C37" s="618"/>
      <c r="D37" s="613"/>
      <c r="E37" s="613"/>
    </row>
    <row r="38" spans="2:5" ht="19">
      <c r="B38" s="619" t="s">
        <v>197</v>
      </c>
      <c r="C38" s="618"/>
      <c r="D38" s="613"/>
      <c r="E38" s="613"/>
    </row>
    <row r="39" spans="2:5" ht="19">
      <c r="B39" s="619" t="s">
        <v>193</v>
      </c>
      <c r="C39" s="618"/>
      <c r="D39" s="613"/>
      <c r="E39" s="613"/>
    </row>
    <row r="40" spans="2:5" ht="19">
      <c r="B40" s="617" t="s">
        <v>176</v>
      </c>
      <c r="C40" s="616"/>
      <c r="D40" s="613"/>
      <c r="E40" s="613"/>
    </row>
    <row r="41" spans="2:5" ht="19">
      <c r="B41" s="621" t="s">
        <v>177</v>
      </c>
      <c r="C41" s="620"/>
      <c r="D41" s="613"/>
      <c r="E41" s="613"/>
    </row>
    <row r="42" spans="2:5" ht="19">
      <c r="B42" s="619" t="s">
        <v>198</v>
      </c>
      <c r="C42" s="618"/>
      <c r="D42" s="613"/>
      <c r="E42" s="613"/>
    </row>
    <row r="43" spans="2:5" ht="19">
      <c r="B43" s="619" t="s">
        <v>199</v>
      </c>
      <c r="C43" s="618"/>
      <c r="D43" s="613"/>
      <c r="E43" s="613"/>
    </row>
    <row r="44" spans="2:5" ht="19">
      <c r="B44" s="619" t="s">
        <v>193</v>
      </c>
      <c r="C44" s="618"/>
      <c r="D44" s="613"/>
      <c r="E44" s="613"/>
    </row>
    <row r="45" spans="2:5" ht="19">
      <c r="B45" s="617" t="s">
        <v>183</v>
      </c>
      <c r="C45" s="616"/>
      <c r="D45" s="613"/>
      <c r="E45" s="613"/>
    </row>
    <row r="46" spans="2:5" ht="19">
      <c r="B46" s="615" t="s">
        <v>200</v>
      </c>
      <c r="C46" s="614"/>
      <c r="D46" s="613"/>
      <c r="E46" s="613"/>
    </row>
    <row r="47" spans="2:5" ht="19">
      <c r="B47" s="615" t="s">
        <v>201</v>
      </c>
      <c r="C47" s="614"/>
      <c r="D47" s="613"/>
      <c r="E47" s="613"/>
    </row>
    <row r="48" spans="2:5" ht="19">
      <c r="B48" s="268"/>
      <c r="C48" s="268"/>
      <c r="D48" s="268"/>
      <c r="E48" s="268"/>
    </row>
    <row r="49" spans="2:5" ht="19">
      <c r="B49" s="268"/>
      <c r="C49" s="268"/>
      <c r="D49" s="268"/>
      <c r="E49" s="268"/>
    </row>
    <row r="50" spans="2:5" ht="19">
      <c r="B50" s="268"/>
      <c r="C50" s="268"/>
      <c r="D50" s="268"/>
      <c r="E50" s="268"/>
    </row>
    <row r="51" spans="2:5" ht="19">
      <c r="B51" s="268"/>
      <c r="C51" s="268"/>
      <c r="D51" s="268"/>
      <c r="E51" s="268"/>
    </row>
    <row r="52" spans="2:5" ht="19">
      <c r="B52" s="268"/>
      <c r="C52" s="268"/>
      <c r="D52" s="268"/>
      <c r="E52" s="268"/>
    </row>
    <row r="53" spans="2:5" ht="19">
      <c r="B53" s="268"/>
      <c r="C53" s="268"/>
      <c r="D53" s="268"/>
      <c r="E53" s="268"/>
    </row>
    <row r="54" spans="2:5" ht="19">
      <c r="B54" s="268"/>
      <c r="C54" s="268"/>
      <c r="D54" s="268"/>
      <c r="E54" s="268"/>
    </row>
    <row r="55" spans="2:5" ht="19">
      <c r="B55" s="268"/>
      <c r="C55" s="268"/>
      <c r="D55" s="268"/>
      <c r="E55" s="268"/>
    </row>
    <row r="56" spans="2:5" ht="19">
      <c r="B56" s="268"/>
      <c r="C56" s="268"/>
      <c r="D56" s="268"/>
      <c r="E56" s="268"/>
    </row>
    <row r="57" spans="2:5" ht="19">
      <c r="B57" s="268"/>
      <c r="C57" s="268"/>
      <c r="D57" s="268"/>
      <c r="E57" s="268"/>
    </row>
    <row r="58" spans="2:5" ht="19">
      <c r="B58" s="268"/>
      <c r="C58" s="268"/>
      <c r="D58" s="268"/>
      <c r="E58" s="268"/>
    </row>
    <row r="59" spans="2:5" ht="19">
      <c r="B59" s="268"/>
      <c r="C59" s="268"/>
      <c r="D59" s="268"/>
      <c r="E59" s="268"/>
    </row>
    <row r="60" spans="2:5" ht="19">
      <c r="B60" s="268"/>
      <c r="C60" s="268"/>
      <c r="D60" s="268"/>
      <c r="E60" s="268"/>
    </row>
    <row r="61" spans="2:5" ht="19">
      <c r="B61" s="268"/>
      <c r="C61" s="268"/>
      <c r="D61" s="268"/>
      <c r="E61" s="268"/>
    </row>
  </sheetData>
  <mergeCells count="3">
    <mergeCell ref="B1:E1"/>
    <mergeCell ref="B2:B3"/>
    <mergeCell ref="C2:C3"/>
  </mergeCells>
  <pageMargins left="0.25" right="0.25" top="0.75" bottom="0.75" header="0.3" footer="0.3"/>
  <pageSetup paperSize="9" scale="4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D27"/>
  <sheetViews>
    <sheetView view="pageBreakPreview" zoomScale="60" zoomScaleNormal="100" workbookViewId="0">
      <selection activeCell="Q32" sqref="Q32"/>
    </sheetView>
  </sheetViews>
  <sheetFormatPr baseColWidth="10" defaultColWidth="9.1640625" defaultRowHeight="19"/>
  <cols>
    <col min="1" max="1" width="63.6640625" style="268" bestFit="1" customWidth="1"/>
    <col min="2" max="2" width="43" style="268" bestFit="1" customWidth="1"/>
    <col min="3" max="3" width="19" style="268" bestFit="1" customWidth="1"/>
    <col min="4" max="4" width="23.5" style="268" bestFit="1" customWidth="1"/>
    <col min="5" max="16384" width="9.1640625" style="268"/>
  </cols>
  <sheetData>
    <row r="1" spans="1:4">
      <c r="A1" s="702" t="s">
        <v>229</v>
      </c>
      <c r="B1" s="702"/>
      <c r="C1" s="702"/>
      <c r="D1" s="702"/>
    </row>
    <row r="2" spans="1:4">
      <c r="A2" s="694" t="s">
        <v>0</v>
      </c>
      <c r="B2" s="694" t="s">
        <v>203</v>
      </c>
      <c r="C2" s="701" t="s">
        <v>165</v>
      </c>
      <c r="D2" s="701" t="s">
        <v>166</v>
      </c>
    </row>
    <row r="3" spans="1:4">
      <c r="A3" s="694"/>
      <c r="B3" s="694"/>
      <c r="C3" s="701"/>
      <c r="D3" s="701"/>
    </row>
    <row r="4" spans="1:4">
      <c r="A4" s="275" t="s">
        <v>204</v>
      </c>
      <c r="B4" s="247"/>
      <c r="C4" s="248"/>
      <c r="D4" s="291"/>
    </row>
    <row r="5" spans="1:4">
      <c r="A5" s="276" t="s">
        <v>205</v>
      </c>
      <c r="B5" s="247"/>
      <c r="C5" s="249"/>
      <c r="D5" s="292"/>
    </row>
    <row r="6" spans="1:4">
      <c r="A6" s="276" t="s">
        <v>206</v>
      </c>
      <c r="B6" s="247"/>
      <c r="C6" s="250"/>
      <c r="D6" s="293"/>
    </row>
    <row r="7" spans="1:4">
      <c r="A7" s="294" t="s">
        <v>66</v>
      </c>
      <c r="B7" s="247"/>
      <c r="C7" s="251"/>
      <c r="D7" s="292"/>
    </row>
    <row r="8" spans="1:4">
      <c r="A8" s="294" t="s">
        <v>207</v>
      </c>
      <c r="B8" s="247"/>
      <c r="C8" s="252"/>
      <c r="D8" s="292"/>
    </row>
    <row r="9" spans="1:4">
      <c r="A9" s="294" t="s">
        <v>208</v>
      </c>
      <c r="B9" s="247"/>
      <c r="C9" s="250"/>
      <c r="D9" s="293"/>
    </row>
    <row r="10" spans="1:4">
      <c r="A10" s="295" t="s">
        <v>209</v>
      </c>
      <c r="B10" s="253" t="s">
        <v>210</v>
      </c>
      <c r="C10" s="251"/>
      <c r="D10" s="292"/>
    </row>
    <row r="11" spans="1:4">
      <c r="A11" s="295" t="s">
        <v>211</v>
      </c>
      <c r="B11" s="253" t="s">
        <v>212</v>
      </c>
      <c r="C11" s="251"/>
      <c r="D11" s="292"/>
    </row>
    <row r="12" spans="1:4">
      <c r="A12" s="295" t="s">
        <v>213</v>
      </c>
      <c r="B12" s="253" t="s">
        <v>214</v>
      </c>
      <c r="C12" s="251"/>
      <c r="D12" s="292"/>
    </row>
    <row r="13" spans="1:4">
      <c r="A13" s="276" t="s">
        <v>215</v>
      </c>
      <c r="B13" s="247"/>
      <c r="C13" s="254">
        <f>SUM(C10:C12)+C7+C8</f>
        <v>0</v>
      </c>
      <c r="D13" s="254">
        <f>SUM(D10:D12)+D7+D8</f>
        <v>0</v>
      </c>
    </row>
    <row r="14" spans="1:4">
      <c r="A14" s="276" t="s">
        <v>216</v>
      </c>
      <c r="B14" s="247"/>
      <c r="C14" s="250"/>
      <c r="D14" s="293"/>
    </row>
    <row r="15" spans="1:4">
      <c r="A15" s="294" t="s">
        <v>217</v>
      </c>
      <c r="B15" s="247"/>
      <c r="C15" s="251"/>
      <c r="D15" s="292"/>
    </row>
    <row r="16" spans="1:4">
      <c r="A16" s="294" t="s">
        <v>218</v>
      </c>
      <c r="B16" s="247"/>
      <c r="C16" s="250"/>
      <c r="D16" s="293"/>
    </row>
    <row r="17" spans="1:4">
      <c r="A17" s="295" t="s">
        <v>209</v>
      </c>
      <c r="B17" s="253" t="s">
        <v>219</v>
      </c>
      <c r="C17" s="255"/>
      <c r="D17" s="255"/>
    </row>
    <row r="18" spans="1:4">
      <c r="A18" s="295" t="s">
        <v>211</v>
      </c>
      <c r="B18" s="253" t="s">
        <v>220</v>
      </c>
      <c r="C18" s="255"/>
      <c r="D18" s="255"/>
    </row>
    <row r="19" spans="1:4">
      <c r="A19" s="295" t="s">
        <v>213</v>
      </c>
      <c r="B19" s="253" t="s">
        <v>214</v>
      </c>
      <c r="C19" s="255"/>
      <c r="D19" s="255"/>
    </row>
    <row r="20" spans="1:4">
      <c r="A20" s="276" t="s">
        <v>221</v>
      </c>
      <c r="B20" s="247"/>
      <c r="C20" s="254">
        <f>SUM(C17:C19)+C15</f>
        <v>0</v>
      </c>
      <c r="D20" s="254">
        <f>SUM(D17:D19)+D15</f>
        <v>0</v>
      </c>
    </row>
    <row r="21" spans="1:4">
      <c r="A21" s="275" t="s">
        <v>222</v>
      </c>
      <c r="B21" s="247"/>
      <c r="C21" s="254">
        <f>C5+C13-C20</f>
        <v>0</v>
      </c>
      <c r="D21" s="254">
        <f>D5+D13-D20</f>
        <v>0</v>
      </c>
    </row>
    <row r="22" spans="1:4">
      <c r="A22" s="275" t="s">
        <v>223</v>
      </c>
      <c r="B22" s="247"/>
      <c r="C22" s="296"/>
      <c r="D22" s="296"/>
    </row>
    <row r="23" spans="1:4">
      <c r="A23" s="276" t="s">
        <v>224</v>
      </c>
      <c r="B23" s="247"/>
      <c r="C23" s="251"/>
      <c r="D23" s="292"/>
    </row>
    <row r="24" spans="1:4">
      <c r="A24" s="276" t="s">
        <v>225</v>
      </c>
      <c r="B24" s="247"/>
      <c r="C24" s="254">
        <f>C21-C5</f>
        <v>0</v>
      </c>
      <c r="D24" s="254">
        <f>D21-D5</f>
        <v>0</v>
      </c>
    </row>
    <row r="25" spans="1:4">
      <c r="A25" s="276" t="s">
        <v>226</v>
      </c>
      <c r="B25" s="247"/>
      <c r="C25" s="251"/>
      <c r="D25" s="292"/>
    </row>
    <row r="26" spans="1:4">
      <c r="A26" s="276" t="s">
        <v>227</v>
      </c>
      <c r="B26" s="247"/>
      <c r="C26" s="251"/>
      <c r="D26" s="292"/>
    </row>
    <row r="27" spans="1:4">
      <c r="A27" s="275" t="s">
        <v>228</v>
      </c>
      <c r="B27" s="247"/>
      <c r="C27" s="254">
        <f>C23+C24+C25-C26</f>
        <v>0</v>
      </c>
      <c r="D27" s="254">
        <f>D23+D24+D25-D26</f>
        <v>0</v>
      </c>
    </row>
  </sheetData>
  <mergeCells count="5">
    <mergeCell ref="C2:C3"/>
    <mergeCell ref="D2:D3"/>
    <mergeCell ref="A2:A3"/>
    <mergeCell ref="B2:B3"/>
    <mergeCell ref="A1:D1"/>
  </mergeCells>
  <pageMargins left="0.25" right="0.25" top="0.75" bottom="0.75"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85D36-BE22-48F2-BCC4-5128FB0C69A7}">
  <sheetPr>
    <tabColor rgb="FF0070C0"/>
    <pageSetUpPr fitToPage="1"/>
  </sheetPr>
  <dimension ref="A1:E31"/>
  <sheetViews>
    <sheetView topLeftCell="C13" zoomScaleNormal="100" zoomScaleSheetLayoutView="100" workbookViewId="0">
      <selection activeCell="C29" sqref="C29"/>
    </sheetView>
  </sheetViews>
  <sheetFormatPr baseColWidth="10" defaultColWidth="8.83203125" defaultRowHeight="15"/>
  <cols>
    <col min="1" max="1" width="60.83203125" bestFit="1" customWidth="1"/>
    <col min="2" max="2" width="53.83203125" customWidth="1"/>
    <col min="3" max="3" width="43" customWidth="1"/>
    <col min="4" max="5" width="18.5" customWidth="1"/>
  </cols>
  <sheetData>
    <row r="1" spans="1:5" s="268" customFormat="1" ht="19">
      <c r="A1" s="703" t="s">
        <v>229</v>
      </c>
      <c r="B1" s="704"/>
      <c r="C1" s="704"/>
      <c r="D1" s="704"/>
      <c r="E1" s="704"/>
    </row>
    <row r="2" spans="1:5" s="268" customFormat="1" ht="19">
      <c r="A2" s="705" t="s">
        <v>0</v>
      </c>
      <c r="B2" s="696" t="s">
        <v>3665</v>
      </c>
      <c r="C2" s="705" t="s">
        <v>203</v>
      </c>
      <c r="D2" s="707" t="s">
        <v>165</v>
      </c>
      <c r="E2" s="707" t="s">
        <v>166</v>
      </c>
    </row>
    <row r="3" spans="1:5" s="268" customFormat="1" ht="19">
      <c r="A3" s="706"/>
      <c r="B3" s="697"/>
      <c r="C3" s="706"/>
      <c r="D3" s="708"/>
      <c r="E3" s="708"/>
    </row>
    <row r="4" spans="1:5" s="268" customFormat="1" ht="19">
      <c r="A4" s="275" t="s">
        <v>204</v>
      </c>
      <c r="B4" s="634"/>
      <c r="C4" s="247"/>
      <c r="D4" s="635"/>
      <c r="E4" s="636"/>
    </row>
    <row r="5" spans="1:5" s="268" customFormat="1" ht="19">
      <c r="A5" s="637" t="s">
        <v>205</v>
      </c>
      <c r="B5" s="638"/>
      <c r="C5" s="247"/>
      <c r="D5" s="639"/>
      <c r="E5" s="640"/>
    </row>
    <row r="6" spans="1:5" s="268" customFormat="1" ht="19">
      <c r="A6" s="637" t="s">
        <v>206</v>
      </c>
      <c r="B6" s="638"/>
      <c r="C6" s="247"/>
      <c r="D6" s="641"/>
      <c r="E6" s="642"/>
    </row>
    <row r="7" spans="1:5" s="268" customFormat="1" ht="19">
      <c r="A7" s="294" t="s">
        <v>66</v>
      </c>
      <c r="B7" s="643"/>
      <c r="C7" s="247"/>
      <c r="D7" s="644"/>
      <c r="E7" s="640"/>
    </row>
    <row r="8" spans="1:5" s="268" customFormat="1" ht="19">
      <c r="A8" s="294" t="s">
        <v>207</v>
      </c>
      <c r="B8" s="643"/>
      <c r="C8" s="247"/>
      <c r="D8" s="645"/>
      <c r="E8" s="640"/>
    </row>
    <row r="9" spans="1:5" s="268" customFormat="1" ht="19">
      <c r="A9" s="294"/>
      <c r="B9" s="643" t="s">
        <v>3520</v>
      </c>
      <c r="C9" s="247"/>
      <c r="D9" s="645"/>
      <c r="E9" s="640"/>
    </row>
    <row r="10" spans="1:5" s="268" customFormat="1" ht="19">
      <c r="A10" s="294"/>
      <c r="B10" s="643" t="s">
        <v>3713</v>
      </c>
      <c r="C10" s="247"/>
      <c r="D10" s="645"/>
      <c r="E10" s="640"/>
    </row>
    <row r="11" spans="1:5" s="268" customFormat="1" ht="19">
      <c r="A11" s="294" t="s">
        <v>208</v>
      </c>
      <c r="B11" s="643"/>
      <c r="C11" s="247"/>
      <c r="D11" s="641"/>
      <c r="E11" s="642"/>
    </row>
    <row r="12" spans="1:5" s="268" customFormat="1" ht="19">
      <c r="A12" s="295" t="s">
        <v>209</v>
      </c>
      <c r="B12" s="646"/>
      <c r="C12" s="253" t="s">
        <v>210</v>
      </c>
      <c r="D12" s="644"/>
      <c r="E12" s="640"/>
    </row>
    <row r="13" spans="1:5" s="268" customFormat="1" ht="19">
      <c r="A13" s="295" t="s">
        <v>211</v>
      </c>
      <c r="B13" s="646"/>
      <c r="C13" s="253" t="s">
        <v>212</v>
      </c>
      <c r="D13" s="644"/>
      <c r="E13" s="640"/>
    </row>
    <row r="14" spans="1:5" s="268" customFormat="1" ht="19">
      <c r="A14" s="295" t="s">
        <v>213</v>
      </c>
      <c r="B14" s="646"/>
      <c r="C14" s="253" t="s">
        <v>214</v>
      </c>
      <c r="D14" s="644"/>
      <c r="E14" s="640"/>
    </row>
    <row r="15" spans="1:5" s="268" customFormat="1" ht="19">
      <c r="A15" s="637" t="s">
        <v>215</v>
      </c>
      <c r="B15" s="638"/>
      <c r="C15" s="247"/>
      <c r="D15" s="647">
        <f>SUM(D12:D14)+D7+D8</f>
        <v>0</v>
      </c>
      <c r="E15" s="647">
        <f>SUM(E12:E14)+E7+E8</f>
        <v>0</v>
      </c>
    </row>
    <row r="16" spans="1:5" s="268" customFormat="1" ht="19">
      <c r="A16" s="637" t="s">
        <v>216</v>
      </c>
      <c r="B16" s="638"/>
      <c r="C16" s="247"/>
      <c r="D16" s="641"/>
      <c r="E16" s="642"/>
    </row>
    <row r="17" spans="1:5" s="268" customFormat="1" ht="19">
      <c r="A17" s="294" t="s">
        <v>217</v>
      </c>
      <c r="B17" s="643"/>
      <c r="C17" s="247"/>
      <c r="D17" s="644"/>
      <c r="E17" s="640"/>
    </row>
    <row r="18" spans="1:5" s="268" customFormat="1" ht="19">
      <c r="A18" s="294"/>
      <c r="B18" s="643" t="s">
        <v>3524</v>
      </c>
      <c r="C18" s="247"/>
      <c r="D18" s="644"/>
      <c r="E18" s="640"/>
    </row>
    <row r="19" spans="1:5" s="268" customFormat="1" ht="19">
      <c r="A19" s="294" t="s">
        <v>218</v>
      </c>
      <c r="B19" s="643"/>
      <c r="C19" s="247"/>
      <c r="D19" s="641"/>
      <c r="E19" s="642"/>
    </row>
    <row r="20" spans="1:5" s="268" customFormat="1" ht="19">
      <c r="A20" s="295" t="s">
        <v>209</v>
      </c>
      <c r="B20" s="646"/>
      <c r="C20" s="253" t="s">
        <v>219</v>
      </c>
      <c r="D20" s="648"/>
      <c r="E20" s="648"/>
    </row>
    <row r="21" spans="1:5" s="268" customFormat="1" ht="19">
      <c r="A21" s="295" t="s">
        <v>211</v>
      </c>
      <c r="B21" s="646"/>
      <c r="C21" s="253" t="s">
        <v>220</v>
      </c>
      <c r="D21" s="648"/>
      <c r="E21" s="648"/>
    </row>
    <row r="22" spans="1:5" s="268" customFormat="1" ht="19">
      <c r="A22" s="295" t="s">
        <v>213</v>
      </c>
      <c r="B22" s="646"/>
      <c r="C22" s="253" t="s">
        <v>214</v>
      </c>
      <c r="D22" s="648"/>
      <c r="E22" s="648"/>
    </row>
    <row r="23" spans="1:5" s="268" customFormat="1" ht="19">
      <c r="A23" s="637" t="s">
        <v>221</v>
      </c>
      <c r="B23" s="638"/>
      <c r="C23" s="247"/>
      <c r="D23" s="647">
        <f>SUM(D20:D22)+D17</f>
        <v>0</v>
      </c>
      <c r="E23" s="647">
        <f>SUM(E20:E22)+E17</f>
        <v>0</v>
      </c>
    </row>
    <row r="24" spans="1:5" s="268" customFormat="1" ht="19">
      <c r="A24" s="275" t="s">
        <v>222</v>
      </c>
      <c r="B24" s="634"/>
      <c r="C24" s="247"/>
      <c r="D24" s="647">
        <f>D5+D15-D23</f>
        <v>0</v>
      </c>
      <c r="E24" s="647">
        <f>E5+E15-E23</f>
        <v>0</v>
      </c>
    </row>
    <row r="25" spans="1:5" s="268" customFormat="1" ht="19">
      <c r="A25" s="275"/>
      <c r="B25" s="634"/>
      <c r="C25" s="247"/>
      <c r="D25" s="647"/>
      <c r="E25" s="647"/>
    </row>
    <row r="26" spans="1:5" s="268" customFormat="1" ht="19">
      <c r="A26" s="275" t="s">
        <v>223</v>
      </c>
      <c r="B26" s="634"/>
      <c r="C26" s="247"/>
      <c r="D26" s="649"/>
      <c r="E26" s="649"/>
    </row>
    <row r="27" spans="1:5" s="268" customFormat="1" ht="19">
      <c r="A27" s="276" t="s">
        <v>224</v>
      </c>
      <c r="B27" s="638"/>
      <c r="C27" s="247"/>
      <c r="D27" s="644"/>
      <c r="E27" s="640"/>
    </row>
    <row r="28" spans="1:5" s="268" customFormat="1" ht="19">
      <c r="A28" s="276" t="s">
        <v>225</v>
      </c>
      <c r="B28" s="638"/>
      <c r="C28" s="247"/>
      <c r="D28" s="647">
        <f>D24-D5</f>
        <v>0</v>
      </c>
      <c r="E28" s="647">
        <f>E24-E5</f>
        <v>0</v>
      </c>
    </row>
    <row r="29" spans="1:5" s="268" customFormat="1" ht="19">
      <c r="A29" s="276" t="s">
        <v>226</v>
      </c>
      <c r="B29" s="638"/>
      <c r="C29" s="247"/>
      <c r="D29" s="644"/>
      <c r="E29" s="640"/>
    </row>
    <row r="30" spans="1:5" s="268" customFormat="1" ht="19">
      <c r="A30" s="276" t="s">
        <v>227</v>
      </c>
      <c r="B30" s="638"/>
      <c r="C30" s="247"/>
      <c r="D30" s="644"/>
      <c r="E30" s="640"/>
    </row>
    <row r="31" spans="1:5" s="268" customFormat="1" ht="19">
      <c r="A31" s="275" t="s">
        <v>228</v>
      </c>
      <c r="B31" s="634"/>
      <c r="C31" s="247"/>
      <c r="D31" s="647">
        <f>D27+D28+D29-D30</f>
        <v>0</v>
      </c>
      <c r="E31" s="647">
        <f>E27+E28+E29-E30</f>
        <v>0</v>
      </c>
    </row>
  </sheetData>
  <mergeCells count="6">
    <mergeCell ref="A1:E1"/>
    <mergeCell ref="A2:A3"/>
    <mergeCell ref="B2:B3"/>
    <mergeCell ref="C2:C3"/>
    <mergeCell ref="D2:D3"/>
    <mergeCell ref="E2:E3"/>
  </mergeCells>
  <pageMargins left="0.25" right="0.25" top="0.75" bottom="0.75" header="0.3" footer="0.3"/>
  <pageSetup paperSize="9" scale="4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A5022-0786-4622-AE42-C9ECA22F2E2B}">
  <sheetPr>
    <tabColor rgb="FF0070C0"/>
  </sheetPr>
  <dimension ref="A1:C28"/>
  <sheetViews>
    <sheetView zoomScale="70" zoomScaleNormal="70" workbookViewId="0">
      <selection activeCell="J17" sqref="J17"/>
    </sheetView>
  </sheetViews>
  <sheetFormatPr baseColWidth="10" defaultColWidth="8.83203125" defaultRowHeight="15"/>
  <cols>
    <col min="1" max="1" width="42.1640625" style="523" bestFit="1" customWidth="1"/>
    <col min="2" max="2" width="14.6640625" style="523" customWidth="1"/>
    <col min="3" max="3" width="15.5" style="523" customWidth="1"/>
    <col min="4" max="16384" width="8.83203125" style="523"/>
  </cols>
  <sheetData>
    <row r="1" spans="1:3" ht="17">
      <c r="A1" s="709" t="s">
        <v>3418</v>
      </c>
      <c r="B1" s="709"/>
      <c r="C1" s="709"/>
    </row>
    <row r="2" spans="1:3" ht="17">
      <c r="A2" s="710" t="s">
        <v>3427</v>
      </c>
      <c r="B2" s="710"/>
      <c r="C2" s="710"/>
    </row>
    <row r="3" spans="1:3" ht="17">
      <c r="A3" s="710" t="s">
        <v>3428</v>
      </c>
      <c r="B3" s="710"/>
      <c r="C3" s="710"/>
    </row>
    <row r="4" spans="1:3" ht="17">
      <c r="A4" s="524" t="s">
        <v>3429</v>
      </c>
      <c r="B4" s="525" t="s">
        <v>10</v>
      </c>
      <c r="C4" s="525" t="s">
        <v>3430</v>
      </c>
    </row>
    <row r="5" spans="1:3" ht="17">
      <c r="A5" s="526" t="s">
        <v>3431</v>
      </c>
      <c r="B5" s="527" t="s">
        <v>3432</v>
      </c>
      <c r="C5" s="527"/>
    </row>
    <row r="6" spans="1:3" ht="17">
      <c r="A6" s="526" t="s">
        <v>11</v>
      </c>
      <c r="B6" s="527" t="s">
        <v>3432</v>
      </c>
      <c r="C6" s="527"/>
    </row>
    <row r="7" spans="1:3" ht="17">
      <c r="A7" s="526" t="s">
        <v>3433</v>
      </c>
      <c r="B7" s="527" t="s">
        <v>3432</v>
      </c>
      <c r="C7" s="527"/>
    </row>
    <row r="8" spans="1:3" ht="17">
      <c r="A8" s="526" t="s">
        <v>3434</v>
      </c>
      <c r="B8" s="527" t="s">
        <v>3432</v>
      </c>
      <c r="C8" s="527"/>
    </row>
    <row r="9" spans="1:3" ht="17">
      <c r="A9" s="526" t="s">
        <v>3435</v>
      </c>
      <c r="B9" s="527" t="s">
        <v>3432</v>
      </c>
      <c r="C9" s="527"/>
    </row>
    <row r="10" spans="1:3" ht="17">
      <c r="A10" s="526" t="s">
        <v>3436</v>
      </c>
      <c r="B10" s="527" t="s">
        <v>3432</v>
      </c>
      <c r="C10" s="527"/>
    </row>
    <row r="11" spans="1:3" ht="17">
      <c r="A11" s="526" t="s">
        <v>3437</v>
      </c>
      <c r="B11" s="527" t="s">
        <v>3432</v>
      </c>
      <c r="C11" s="527"/>
    </row>
    <row r="12" spans="1:3" ht="17">
      <c r="A12" s="524" t="s">
        <v>3438</v>
      </c>
      <c r="B12" s="525" t="s">
        <v>3432</v>
      </c>
      <c r="C12" s="527"/>
    </row>
    <row r="13" spans="1:3" ht="17">
      <c r="A13" s="526"/>
      <c r="B13" s="527"/>
      <c r="C13" s="527"/>
    </row>
    <row r="14" spans="1:3" ht="17">
      <c r="A14" s="526" t="s">
        <v>3439</v>
      </c>
      <c r="B14" s="527"/>
      <c r="C14" s="527" t="s">
        <v>3432</v>
      </c>
    </row>
    <row r="15" spans="1:3" ht="17">
      <c r="A15" s="526" t="s">
        <v>3440</v>
      </c>
      <c r="B15" s="527"/>
      <c r="C15" s="527" t="s">
        <v>3432</v>
      </c>
    </row>
    <row r="16" spans="1:3" ht="17">
      <c r="A16" s="526" t="s">
        <v>3441</v>
      </c>
      <c r="B16" s="527"/>
      <c r="C16" s="527"/>
    </row>
    <row r="17" spans="1:3" ht="17">
      <c r="A17" s="526" t="s">
        <v>3442</v>
      </c>
      <c r="B17" s="527"/>
      <c r="C17" s="527" t="s">
        <v>3432</v>
      </c>
    </row>
    <row r="18" spans="1:3" ht="17">
      <c r="A18" s="526" t="s">
        <v>3443</v>
      </c>
      <c r="B18" s="527"/>
      <c r="C18" s="527" t="s">
        <v>3432</v>
      </c>
    </row>
    <row r="19" spans="1:3" ht="17">
      <c r="A19" s="526" t="s">
        <v>66</v>
      </c>
      <c r="B19" s="527"/>
      <c r="C19" s="527" t="s">
        <v>3432</v>
      </c>
    </row>
    <row r="20" spans="1:3" ht="17">
      <c r="A20" s="526" t="s">
        <v>3444</v>
      </c>
      <c r="B20" s="527"/>
      <c r="C20" s="527" t="s">
        <v>3432</v>
      </c>
    </row>
    <row r="21" spans="1:3" ht="17">
      <c r="A21" s="524" t="s">
        <v>3445</v>
      </c>
      <c r="B21" s="527"/>
      <c r="C21" s="525" t="s">
        <v>3432</v>
      </c>
    </row>
    <row r="22" spans="1:3">
      <c r="B22" s="528"/>
      <c r="C22" s="528"/>
    </row>
    <row r="23" spans="1:3">
      <c r="B23" s="528"/>
      <c r="C23" s="528"/>
    </row>
    <row r="24" spans="1:3">
      <c r="B24" s="528"/>
      <c r="C24" s="528"/>
    </row>
    <row r="25" spans="1:3">
      <c r="B25" s="528"/>
      <c r="C25" s="528"/>
    </row>
    <row r="26" spans="1:3">
      <c r="B26" s="528"/>
      <c r="C26" s="528"/>
    </row>
    <row r="27" spans="1:3">
      <c r="B27" s="528"/>
      <c r="C27" s="528"/>
    </row>
    <row r="28" spans="1:3">
      <c r="B28" s="528"/>
      <c r="C28" s="528"/>
    </row>
  </sheetData>
  <mergeCells count="3">
    <mergeCell ref="A1:C1"/>
    <mergeCell ref="A2:C2"/>
    <mergeCell ref="A3:C3"/>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6157F-E7C5-4BFD-8A84-A7B4EE3D94C8}">
  <sheetPr>
    <tabColor rgb="FF0070C0"/>
  </sheetPr>
  <dimension ref="A1:C22"/>
  <sheetViews>
    <sheetView zoomScale="60" zoomScaleNormal="60" workbookViewId="0">
      <selection activeCell="B18" sqref="B18"/>
    </sheetView>
  </sheetViews>
  <sheetFormatPr baseColWidth="10" defaultColWidth="8.83203125" defaultRowHeight="15"/>
  <cols>
    <col min="1" max="1" width="5.5" style="523" customWidth="1"/>
    <col min="2" max="2" width="100.1640625" style="523" bestFit="1" customWidth="1"/>
    <col min="3" max="6" width="20.1640625" style="523" customWidth="1"/>
    <col min="7" max="16384" width="8.83203125" style="523"/>
  </cols>
  <sheetData>
    <row r="1" spans="1:3" ht="17">
      <c r="A1" s="711" t="s">
        <v>3419</v>
      </c>
      <c r="B1" s="710"/>
      <c r="C1" s="712"/>
    </row>
    <row r="2" spans="1:3" ht="17">
      <c r="A2" s="711" t="s">
        <v>3427</v>
      </c>
      <c r="B2" s="710"/>
      <c r="C2" s="712"/>
    </row>
    <row r="3" spans="1:3" ht="17">
      <c r="A3" s="711" t="s">
        <v>3428</v>
      </c>
      <c r="B3" s="710"/>
      <c r="C3" s="712"/>
    </row>
    <row r="4" spans="1:3" ht="17">
      <c r="A4" s="529"/>
      <c r="B4" s="524"/>
      <c r="C4" s="525" t="s">
        <v>3446</v>
      </c>
    </row>
    <row r="5" spans="1:3" ht="17">
      <c r="A5" s="526" t="s">
        <v>3447</v>
      </c>
      <c r="B5" s="526" t="s">
        <v>3448</v>
      </c>
      <c r="C5" s="527" t="s">
        <v>3432</v>
      </c>
    </row>
    <row r="6" spans="1:3" ht="17">
      <c r="A6" s="526" t="s">
        <v>3449</v>
      </c>
      <c r="B6" s="526" t="s">
        <v>3450</v>
      </c>
      <c r="C6" s="527" t="s">
        <v>3432</v>
      </c>
    </row>
    <row r="7" spans="1:3" ht="17">
      <c r="A7" s="526" t="s">
        <v>3451</v>
      </c>
      <c r="B7" s="526" t="s">
        <v>3452</v>
      </c>
      <c r="C7" s="527" t="s">
        <v>3432</v>
      </c>
    </row>
    <row r="8" spans="1:3" ht="17">
      <c r="A8" s="524" t="s">
        <v>3453</v>
      </c>
      <c r="B8" s="524" t="s">
        <v>3454</v>
      </c>
      <c r="C8" s="525" t="s">
        <v>3432</v>
      </c>
    </row>
    <row r="9" spans="1:3" ht="17">
      <c r="A9" s="526" t="s">
        <v>3455</v>
      </c>
      <c r="B9" s="526" t="s">
        <v>3456</v>
      </c>
      <c r="C9" s="527" t="s">
        <v>3432</v>
      </c>
    </row>
    <row r="10" spans="1:3" ht="17">
      <c r="A10" s="526" t="s">
        <v>3457</v>
      </c>
      <c r="B10" s="526" t="s">
        <v>3458</v>
      </c>
      <c r="C10" s="527" t="s">
        <v>3432</v>
      </c>
    </row>
    <row r="11" spans="1:3" ht="17">
      <c r="A11" s="526" t="s">
        <v>3459</v>
      </c>
      <c r="B11" s="526" t="s">
        <v>3460</v>
      </c>
      <c r="C11" s="527" t="s">
        <v>3432</v>
      </c>
    </row>
    <row r="12" spans="1:3" ht="17">
      <c r="A12" s="526" t="s">
        <v>3461</v>
      </c>
      <c r="B12" s="526" t="s">
        <v>3462</v>
      </c>
      <c r="C12" s="527" t="s">
        <v>3432</v>
      </c>
    </row>
    <row r="13" spans="1:3" ht="17">
      <c r="A13" s="526" t="s">
        <v>3463</v>
      </c>
      <c r="B13" s="526" t="s">
        <v>3464</v>
      </c>
      <c r="C13" s="527" t="s">
        <v>3432</v>
      </c>
    </row>
    <row r="14" spans="1:3" ht="17">
      <c r="A14" s="524" t="s">
        <v>3465</v>
      </c>
      <c r="B14" s="524" t="s">
        <v>3466</v>
      </c>
      <c r="C14" s="525" t="s">
        <v>3432</v>
      </c>
    </row>
    <row r="15" spans="1:3" ht="17">
      <c r="A15" s="526" t="s">
        <v>3467</v>
      </c>
      <c r="B15" s="526" t="s">
        <v>3468</v>
      </c>
      <c r="C15" s="527" t="s">
        <v>3432</v>
      </c>
    </row>
    <row r="16" spans="1:3" ht="17">
      <c r="A16" s="526" t="s">
        <v>3469</v>
      </c>
      <c r="B16" s="526" t="s">
        <v>3470</v>
      </c>
      <c r="C16" s="527" t="s">
        <v>3432</v>
      </c>
    </row>
    <row r="17" spans="1:3" ht="17">
      <c r="A17" s="526" t="s">
        <v>3471</v>
      </c>
      <c r="B17" s="526" t="s">
        <v>3472</v>
      </c>
      <c r="C17" s="527" t="s">
        <v>3432</v>
      </c>
    </row>
    <row r="18" spans="1:3" ht="17">
      <c r="A18" s="524" t="s">
        <v>3473</v>
      </c>
      <c r="B18" s="524" t="s">
        <v>3474</v>
      </c>
      <c r="C18" s="525" t="s">
        <v>3432</v>
      </c>
    </row>
    <row r="19" spans="1:3" ht="17">
      <c r="A19" s="526" t="s">
        <v>3475</v>
      </c>
      <c r="B19" s="526" t="s">
        <v>3476</v>
      </c>
      <c r="C19" s="527" t="s">
        <v>3432</v>
      </c>
    </row>
    <row r="20" spans="1:3" ht="17">
      <c r="A20" s="524" t="s">
        <v>3477</v>
      </c>
      <c r="B20" s="524" t="s">
        <v>3478</v>
      </c>
      <c r="C20" s="525" t="s">
        <v>3432</v>
      </c>
    </row>
    <row r="21" spans="1:3" ht="17">
      <c r="A21" s="526" t="s">
        <v>3479</v>
      </c>
      <c r="B21" s="526" t="s">
        <v>3480</v>
      </c>
      <c r="C21" s="527" t="s">
        <v>3432</v>
      </c>
    </row>
    <row r="22" spans="1:3" ht="17">
      <c r="A22" s="524" t="s">
        <v>3481</v>
      </c>
      <c r="B22" s="524" t="s">
        <v>3482</v>
      </c>
      <c r="C22" s="525" t="s">
        <v>3432</v>
      </c>
    </row>
  </sheetData>
  <mergeCells count="3">
    <mergeCell ref="A1:C1"/>
    <mergeCell ref="A2:C2"/>
    <mergeCell ref="A3:C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F12EB-FA6B-48CA-B847-02AC75C05ED2}">
  <sheetPr>
    <tabColor rgb="FF0070C0"/>
  </sheetPr>
  <dimension ref="A1:C31"/>
  <sheetViews>
    <sheetView zoomScale="60" zoomScaleNormal="60" workbookViewId="0">
      <selection activeCell="B18" sqref="B18"/>
    </sheetView>
  </sheetViews>
  <sheetFormatPr baseColWidth="10" defaultColWidth="8.83203125" defaultRowHeight="15"/>
  <cols>
    <col min="1" max="1" width="13.1640625" style="523" customWidth="1"/>
    <col min="2" max="2" width="122.83203125" style="523" bestFit="1" customWidth="1"/>
    <col min="3" max="6" width="32.83203125" style="523" customWidth="1"/>
    <col min="7" max="16384" width="8.83203125" style="523"/>
  </cols>
  <sheetData>
    <row r="1" spans="1:3" ht="17">
      <c r="A1" s="711" t="s">
        <v>3420</v>
      </c>
      <c r="B1" s="710"/>
      <c r="C1" s="712"/>
    </row>
    <row r="2" spans="1:3" ht="17">
      <c r="A2" s="711" t="s">
        <v>3427</v>
      </c>
      <c r="B2" s="710"/>
      <c r="C2" s="712"/>
    </row>
    <row r="3" spans="1:3" ht="17">
      <c r="A3" s="711" t="s">
        <v>3428</v>
      </c>
      <c r="B3" s="710"/>
      <c r="C3" s="712"/>
    </row>
    <row r="4" spans="1:3" ht="17">
      <c r="A4" s="529"/>
      <c r="B4" s="524"/>
      <c r="C4" s="525" t="s">
        <v>3446</v>
      </c>
    </row>
    <row r="5" spans="1:3" ht="17">
      <c r="A5" s="526"/>
      <c r="B5" s="524" t="s">
        <v>3483</v>
      </c>
      <c r="C5" s="530" t="s">
        <v>3432</v>
      </c>
    </row>
    <row r="6" spans="1:3" ht="17">
      <c r="A6" s="526"/>
      <c r="B6" s="526" t="s">
        <v>3484</v>
      </c>
      <c r="C6" s="530" t="s">
        <v>3432</v>
      </c>
    </row>
    <row r="7" spans="1:3" ht="17">
      <c r="A7" s="526"/>
      <c r="B7" s="526" t="s">
        <v>3485</v>
      </c>
      <c r="C7" s="530" t="s">
        <v>3432</v>
      </c>
    </row>
    <row r="8" spans="1:3" ht="17">
      <c r="A8" s="526"/>
      <c r="B8" s="526" t="s">
        <v>3486</v>
      </c>
      <c r="C8" s="530" t="s">
        <v>3432</v>
      </c>
    </row>
    <row r="9" spans="1:3" ht="17">
      <c r="A9" s="526"/>
      <c r="B9" s="526" t="s">
        <v>3487</v>
      </c>
      <c r="C9" s="530" t="s">
        <v>3432</v>
      </c>
    </row>
    <row r="10" spans="1:3" ht="17">
      <c r="A10" s="526"/>
      <c r="B10" s="526" t="s">
        <v>3488</v>
      </c>
      <c r="C10" s="530" t="s">
        <v>3432</v>
      </c>
    </row>
    <row r="11" spans="1:3" ht="17">
      <c r="A11" s="526"/>
      <c r="B11" s="526" t="s">
        <v>3489</v>
      </c>
      <c r="C11" s="530" t="s">
        <v>3432</v>
      </c>
    </row>
    <row r="12" spans="1:3" ht="17">
      <c r="A12" s="526"/>
      <c r="B12" s="526" t="s">
        <v>3490</v>
      </c>
      <c r="C12" s="530" t="s">
        <v>3432</v>
      </c>
    </row>
    <row r="13" spans="1:3" ht="17">
      <c r="A13" s="526"/>
      <c r="B13" s="526" t="s">
        <v>3491</v>
      </c>
      <c r="C13" s="531" t="s">
        <v>3432</v>
      </c>
    </row>
    <row r="14" spans="1:3" ht="17">
      <c r="A14" s="526" t="s">
        <v>3492</v>
      </c>
      <c r="B14" s="524" t="s">
        <v>3493</v>
      </c>
      <c r="C14" s="532" t="s">
        <v>3432</v>
      </c>
    </row>
    <row r="15" spans="1:3" ht="17">
      <c r="A15" s="526"/>
      <c r="B15" s="524" t="s">
        <v>3494</v>
      </c>
      <c r="C15" s="530"/>
    </row>
    <row r="16" spans="1:3" ht="17">
      <c r="A16" s="526"/>
      <c r="B16" s="526" t="s">
        <v>3495</v>
      </c>
      <c r="C16" s="530" t="s">
        <v>3432</v>
      </c>
    </row>
    <row r="17" spans="1:3" ht="17">
      <c r="A17" s="526"/>
      <c r="B17" s="526" t="s">
        <v>3496</v>
      </c>
      <c r="C17" s="530" t="s">
        <v>3432</v>
      </c>
    </row>
    <row r="18" spans="1:3" ht="17">
      <c r="A18" s="526"/>
      <c r="B18" s="526" t="s">
        <v>3497</v>
      </c>
      <c r="C18" s="530" t="s">
        <v>3432</v>
      </c>
    </row>
    <row r="19" spans="1:3" ht="17">
      <c r="A19" s="526"/>
      <c r="B19" s="526" t="s">
        <v>3498</v>
      </c>
      <c r="C19" s="531" t="s">
        <v>3432</v>
      </c>
    </row>
    <row r="20" spans="1:3" ht="17">
      <c r="A20" s="524" t="s">
        <v>3499</v>
      </c>
      <c r="B20" s="524" t="s">
        <v>3500</v>
      </c>
      <c r="C20" s="532" t="s">
        <v>3432</v>
      </c>
    </row>
    <row r="21" spans="1:3" ht="17">
      <c r="A21" s="524"/>
      <c r="B21" s="524" t="s">
        <v>3501</v>
      </c>
      <c r="C21" s="530"/>
    </row>
    <row r="22" spans="1:3" ht="17">
      <c r="A22" s="526"/>
      <c r="B22" s="526" t="s">
        <v>3502</v>
      </c>
      <c r="C22" s="530" t="s">
        <v>3432</v>
      </c>
    </row>
    <row r="23" spans="1:3" ht="17">
      <c r="A23" s="526"/>
      <c r="B23" s="526" t="s">
        <v>3503</v>
      </c>
      <c r="C23" s="530" t="s">
        <v>3432</v>
      </c>
    </row>
    <row r="24" spans="1:3" ht="17">
      <c r="A24" s="526"/>
      <c r="B24" s="526" t="s">
        <v>3504</v>
      </c>
      <c r="C24" s="530" t="s">
        <v>3505</v>
      </c>
    </row>
    <row r="25" spans="1:3" ht="17">
      <c r="A25" s="526"/>
      <c r="B25" s="526" t="s">
        <v>217</v>
      </c>
      <c r="C25" s="530" t="s">
        <v>3505</v>
      </c>
    </row>
    <row r="26" spans="1:3" ht="17">
      <c r="A26" s="526"/>
      <c r="B26" s="526" t="s">
        <v>3506</v>
      </c>
      <c r="C26" s="530" t="s">
        <v>3432</v>
      </c>
    </row>
    <row r="27" spans="1:3" ht="17">
      <c r="A27" s="526"/>
      <c r="B27" s="526" t="s">
        <v>3507</v>
      </c>
      <c r="C27" s="531" t="s">
        <v>3505</v>
      </c>
    </row>
    <row r="28" spans="1:3" ht="17">
      <c r="A28" s="524" t="s">
        <v>3508</v>
      </c>
      <c r="B28" s="524" t="s">
        <v>3509</v>
      </c>
      <c r="C28" s="532" t="s">
        <v>3432</v>
      </c>
    </row>
    <row r="29" spans="1:3" ht="17">
      <c r="A29" s="524" t="s">
        <v>3510</v>
      </c>
      <c r="B29" s="524" t="s">
        <v>3511</v>
      </c>
      <c r="C29" s="532" t="s">
        <v>3432</v>
      </c>
    </row>
    <row r="30" spans="1:3" ht="17">
      <c r="A30" s="524" t="s">
        <v>3512</v>
      </c>
      <c r="B30" s="524" t="s">
        <v>3513</v>
      </c>
      <c r="C30" s="533" t="s">
        <v>3432</v>
      </c>
    </row>
    <row r="31" spans="1:3" ht="17">
      <c r="A31" s="524" t="s">
        <v>3000</v>
      </c>
      <c r="B31" s="524" t="s">
        <v>3514</v>
      </c>
      <c r="C31" s="532" t="s">
        <v>3432</v>
      </c>
    </row>
  </sheetData>
  <mergeCells count="3">
    <mergeCell ref="A1:C1"/>
    <mergeCell ref="A2:C2"/>
    <mergeCell ref="A3:C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7314B-D1D4-48A6-8401-86CEE60A6D3E}">
  <sheetPr>
    <tabColor rgb="FF0070C0"/>
  </sheetPr>
  <dimension ref="A1:D19"/>
  <sheetViews>
    <sheetView zoomScale="80" zoomScaleNormal="80" workbookViewId="0">
      <selection activeCell="B18" sqref="B18"/>
    </sheetView>
  </sheetViews>
  <sheetFormatPr baseColWidth="10" defaultColWidth="8.83203125" defaultRowHeight="15"/>
  <cols>
    <col min="1" max="1" width="2.33203125" style="523" customWidth="1"/>
    <col min="2" max="2" width="2.83203125" style="523" customWidth="1"/>
    <col min="3" max="3" width="49.6640625" style="523" bestFit="1" customWidth="1"/>
    <col min="4" max="16384" width="8.83203125" style="523"/>
  </cols>
  <sheetData>
    <row r="1" spans="1:4" ht="17">
      <c r="A1" s="713" t="s">
        <v>3421</v>
      </c>
      <c r="B1" s="713"/>
      <c r="C1" s="713"/>
      <c r="D1" s="713"/>
    </row>
    <row r="2" spans="1:4" ht="17">
      <c r="A2" s="713" t="s">
        <v>3427</v>
      </c>
      <c r="B2" s="713"/>
      <c r="C2" s="713"/>
      <c r="D2" s="713"/>
    </row>
    <row r="3" spans="1:4" ht="17">
      <c r="A3" s="713" t="s">
        <v>3428</v>
      </c>
      <c r="B3" s="713"/>
      <c r="C3" s="713"/>
      <c r="D3" s="713"/>
    </row>
    <row r="4" spans="1:4">
      <c r="A4" s="714" t="s">
        <v>3515</v>
      </c>
      <c r="B4" s="714"/>
      <c r="C4" s="714"/>
      <c r="D4" s="714"/>
    </row>
    <row r="5" spans="1:4">
      <c r="A5" s="534" t="s">
        <v>3516</v>
      </c>
      <c r="B5" s="534" t="s">
        <v>3517</v>
      </c>
      <c r="C5" s="534"/>
      <c r="D5" s="535" t="s">
        <v>3432</v>
      </c>
    </row>
    <row r="6" spans="1:4">
      <c r="A6" s="534" t="s">
        <v>3518</v>
      </c>
      <c r="B6" s="534" t="s">
        <v>3519</v>
      </c>
      <c r="C6" s="534"/>
      <c r="D6" s="535" t="s">
        <v>3432</v>
      </c>
    </row>
    <row r="7" spans="1:4">
      <c r="A7" s="534" t="s">
        <v>3351</v>
      </c>
      <c r="B7" s="534" t="s">
        <v>3520</v>
      </c>
      <c r="C7" s="534"/>
      <c r="D7" s="535" t="s">
        <v>3432</v>
      </c>
    </row>
    <row r="8" spans="1:4">
      <c r="A8" s="536"/>
      <c r="B8" s="536" t="s">
        <v>3521</v>
      </c>
      <c r="C8" s="536"/>
      <c r="D8" s="537"/>
    </row>
    <row r="9" spans="1:4">
      <c r="A9" s="536"/>
      <c r="B9" s="538" t="s">
        <v>3522</v>
      </c>
      <c r="C9" s="536" t="s">
        <v>3523</v>
      </c>
      <c r="D9" s="537" t="s">
        <v>3432</v>
      </c>
    </row>
    <row r="10" spans="1:4">
      <c r="A10" s="536"/>
      <c r="B10" s="538" t="s">
        <v>3522</v>
      </c>
      <c r="C10" s="536" t="s">
        <v>3524</v>
      </c>
      <c r="D10" s="537" t="s">
        <v>3432</v>
      </c>
    </row>
    <row r="11" spans="1:4">
      <c r="A11" s="536"/>
      <c r="B11" s="538" t="s">
        <v>3522</v>
      </c>
      <c r="C11" s="536" t="s">
        <v>3525</v>
      </c>
      <c r="D11" s="539" t="s">
        <v>3432</v>
      </c>
    </row>
    <row r="12" spans="1:4">
      <c r="A12" s="534" t="s">
        <v>3526</v>
      </c>
      <c r="B12" s="534" t="s">
        <v>3527</v>
      </c>
      <c r="C12" s="534"/>
      <c r="D12" s="535" t="s">
        <v>3432</v>
      </c>
    </row>
    <row r="13" spans="1:4">
      <c r="A13" s="536"/>
      <c r="B13" s="536" t="s">
        <v>3528</v>
      </c>
      <c r="C13" s="536"/>
      <c r="D13" s="537"/>
    </row>
    <row r="14" spans="1:4">
      <c r="A14" s="536"/>
      <c r="B14" s="538" t="s">
        <v>3522</v>
      </c>
      <c r="C14" s="536" t="s">
        <v>217</v>
      </c>
      <c r="D14" s="537" t="s">
        <v>3505</v>
      </c>
    </row>
    <row r="15" spans="1:4">
      <c r="A15" s="536"/>
      <c r="B15" s="538" t="s">
        <v>3522</v>
      </c>
      <c r="C15" s="536" t="s">
        <v>3524</v>
      </c>
      <c r="D15" s="537" t="s">
        <v>3505</v>
      </c>
    </row>
    <row r="16" spans="1:4">
      <c r="A16" s="536"/>
      <c r="B16" s="538" t="s">
        <v>3522</v>
      </c>
      <c r="C16" s="536" t="s">
        <v>3529</v>
      </c>
      <c r="D16" s="537" t="s">
        <v>3505</v>
      </c>
    </row>
    <row r="17" spans="1:4">
      <c r="A17" s="534" t="s">
        <v>3530</v>
      </c>
      <c r="B17" s="534" t="s">
        <v>3531</v>
      </c>
      <c r="C17" s="534"/>
      <c r="D17" s="540" t="s">
        <v>3505</v>
      </c>
    </row>
    <row r="18" spans="1:4">
      <c r="A18" s="534" t="s">
        <v>3532</v>
      </c>
      <c r="B18" s="534" t="s">
        <v>3533</v>
      </c>
      <c r="C18" s="536"/>
      <c r="D18" s="540" t="s">
        <v>3432</v>
      </c>
    </row>
    <row r="19" spans="1:4">
      <c r="A19" s="534" t="s">
        <v>3534</v>
      </c>
      <c r="B19" s="534" t="s">
        <v>3535</v>
      </c>
      <c r="C19" s="536"/>
      <c r="D19" s="535" t="s">
        <v>3432</v>
      </c>
    </row>
  </sheetData>
  <mergeCells count="4">
    <mergeCell ref="A1:D1"/>
    <mergeCell ref="A2:D2"/>
    <mergeCell ref="A3:D3"/>
    <mergeCell ref="A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1"/>
  <sheetViews>
    <sheetView showGridLines="0" zoomScaleNormal="100" zoomScaleSheetLayoutView="55" workbookViewId="0">
      <selection activeCell="C23" sqref="C23:E23"/>
    </sheetView>
  </sheetViews>
  <sheetFormatPr baseColWidth="10" defaultColWidth="9.1640625" defaultRowHeight="19"/>
  <cols>
    <col min="1" max="1" width="9.1640625" style="516" customWidth="1"/>
    <col min="2" max="2" width="1" style="516" customWidth="1"/>
    <col min="3" max="3" width="50" style="516" customWidth="1"/>
    <col min="4" max="5" width="25" style="516" customWidth="1"/>
    <col min="6" max="6" width="1" style="516" customWidth="1"/>
    <col min="7" max="7" width="9.1640625" style="516" customWidth="1"/>
    <col min="8" max="16384" width="9.1640625" style="516"/>
  </cols>
  <sheetData>
    <row r="1" spans="1:6">
      <c r="A1" s="516" t="s">
        <v>3403</v>
      </c>
    </row>
    <row r="2" spans="1:6" ht="5" customHeight="1" thickBot="1">
      <c r="B2" s="517"/>
      <c r="C2" s="517"/>
      <c r="D2" s="517"/>
      <c r="E2" s="517"/>
      <c r="F2" s="517"/>
    </row>
    <row r="3" spans="1:6" ht="20" hidden="1" thickBot="1">
      <c r="B3" s="517"/>
      <c r="C3" s="517"/>
      <c r="D3" s="517"/>
      <c r="E3" s="517"/>
      <c r="F3" s="517"/>
    </row>
    <row r="4" spans="1:6" ht="20" hidden="1" thickBot="1">
      <c r="B4" s="517"/>
      <c r="C4" s="517"/>
      <c r="D4" s="517"/>
      <c r="E4" s="517"/>
      <c r="F4" s="517"/>
    </row>
    <row r="5" spans="1:6" ht="20" hidden="1" thickBot="1">
      <c r="B5" s="517"/>
      <c r="C5" s="517"/>
      <c r="D5" s="517"/>
      <c r="E5" s="517"/>
      <c r="F5" s="517"/>
    </row>
    <row r="6" spans="1:6" ht="20" hidden="1" thickBot="1">
      <c r="B6" s="517"/>
      <c r="C6" s="517"/>
      <c r="D6" s="517"/>
      <c r="E6" s="517"/>
      <c r="F6" s="517"/>
    </row>
    <row r="7" spans="1:6" ht="20" thickBot="1">
      <c r="B7" s="517"/>
      <c r="C7" s="517"/>
      <c r="D7" s="517"/>
      <c r="E7" s="518" t="s">
        <v>3417</v>
      </c>
      <c r="F7" s="517"/>
    </row>
    <row r="8" spans="1:6">
      <c r="B8" s="517"/>
      <c r="C8" s="517"/>
      <c r="D8" s="517"/>
      <c r="E8" s="519"/>
      <c r="F8" s="517"/>
    </row>
    <row r="9" spans="1:6">
      <c r="B9" s="517"/>
      <c r="C9" s="517" t="s">
        <v>3404</v>
      </c>
      <c r="D9" s="517"/>
      <c r="E9" s="517"/>
      <c r="F9" s="517"/>
    </row>
    <row r="10" spans="1:6">
      <c r="B10" s="517"/>
      <c r="C10" s="517"/>
      <c r="D10" s="517"/>
      <c r="E10" s="517"/>
      <c r="F10" s="517"/>
    </row>
    <row r="11" spans="1:6">
      <c r="B11" s="517"/>
      <c r="C11" s="520" t="s">
        <v>3405</v>
      </c>
      <c r="D11" s="517"/>
      <c r="E11" s="517"/>
      <c r="F11" s="517"/>
    </row>
    <row r="12" spans="1:6">
      <c r="B12" s="517"/>
      <c r="C12" s="517" t="s">
        <v>3406</v>
      </c>
      <c r="D12" s="517"/>
      <c r="E12" s="517"/>
      <c r="F12" s="517"/>
    </row>
    <row r="13" spans="1:6">
      <c r="B13" s="517"/>
      <c r="C13" s="517" t="s">
        <v>3407</v>
      </c>
      <c r="D13" s="517"/>
      <c r="E13" s="517"/>
      <c r="F13" s="517"/>
    </row>
    <row r="14" spans="1:6" hidden="1">
      <c r="B14" s="517"/>
      <c r="C14" s="517" t="s">
        <v>3408</v>
      </c>
      <c r="D14" s="517"/>
      <c r="E14" s="517"/>
      <c r="F14" s="517"/>
    </row>
    <row r="15" spans="1:6">
      <c r="B15" s="517"/>
      <c r="C15" s="517" t="s">
        <v>3409</v>
      </c>
      <c r="D15" s="517"/>
      <c r="E15" s="517"/>
      <c r="F15" s="517"/>
    </row>
    <row r="16" spans="1:6">
      <c r="B16" s="517"/>
      <c r="C16" s="517"/>
      <c r="D16" s="517"/>
      <c r="E16" s="517"/>
      <c r="F16" s="517"/>
    </row>
    <row r="17" spans="2:6">
      <c r="B17" s="517"/>
      <c r="C17" s="517"/>
      <c r="D17" s="517"/>
      <c r="E17" s="517"/>
      <c r="F17" s="517"/>
    </row>
    <row r="18" spans="2:6">
      <c r="B18" s="517"/>
      <c r="C18" s="517"/>
      <c r="D18" s="517"/>
      <c r="E18" s="517"/>
      <c r="F18" s="517"/>
    </row>
    <row r="19" spans="2:6">
      <c r="B19" s="517"/>
      <c r="C19" s="517"/>
      <c r="D19" s="517"/>
      <c r="E19" s="517"/>
      <c r="F19" s="517"/>
    </row>
    <row r="20" spans="2:6">
      <c r="B20" s="517"/>
      <c r="C20" s="517"/>
      <c r="D20" s="517"/>
      <c r="E20" s="517"/>
      <c r="F20" s="517"/>
    </row>
    <row r="21" spans="2:6">
      <c r="B21" s="517"/>
      <c r="C21" s="517"/>
      <c r="D21" s="517"/>
      <c r="E21" s="517"/>
      <c r="F21" s="517"/>
    </row>
    <row r="22" spans="2:6">
      <c r="B22" s="517"/>
      <c r="C22" s="671"/>
      <c r="D22" s="671"/>
      <c r="E22" s="671"/>
      <c r="F22" s="517"/>
    </row>
    <row r="23" spans="2:6">
      <c r="B23" s="517"/>
      <c r="C23" s="671" t="s">
        <v>3410</v>
      </c>
      <c r="D23" s="671"/>
      <c r="E23" s="671"/>
      <c r="F23" s="517"/>
    </row>
    <row r="24" spans="2:6">
      <c r="B24" s="517"/>
      <c r="C24" s="672"/>
      <c r="D24" s="672"/>
      <c r="E24" s="672"/>
      <c r="F24" s="517"/>
    </row>
    <row r="25" spans="2:6">
      <c r="B25" s="517"/>
      <c r="C25" s="517"/>
      <c r="D25" s="517"/>
      <c r="E25" s="517"/>
      <c r="F25" s="517"/>
    </row>
    <row r="26" spans="2:6">
      <c r="B26" s="517"/>
      <c r="C26" s="517"/>
      <c r="D26" s="517"/>
      <c r="E26" s="517"/>
      <c r="F26" s="517"/>
    </row>
    <row r="27" spans="2:6">
      <c r="B27" s="517"/>
      <c r="C27" s="517"/>
      <c r="D27" s="517"/>
      <c r="E27" s="517"/>
      <c r="F27" s="517"/>
    </row>
    <row r="28" spans="2:6">
      <c r="B28" s="517"/>
      <c r="C28" s="517"/>
      <c r="D28" s="517"/>
      <c r="E28" s="517"/>
      <c r="F28" s="517"/>
    </row>
    <row r="29" spans="2:6">
      <c r="B29" s="517"/>
      <c r="C29" s="517"/>
      <c r="D29" s="517"/>
      <c r="E29" s="517"/>
      <c r="F29" s="517"/>
    </row>
    <row r="30" spans="2:6">
      <c r="B30" s="517"/>
      <c r="C30" s="517"/>
      <c r="D30" s="517"/>
      <c r="E30" s="517"/>
      <c r="F30" s="517"/>
    </row>
    <row r="31" spans="2:6">
      <c r="B31" s="517"/>
      <c r="C31" s="517"/>
      <c r="D31" s="517"/>
      <c r="E31" s="517"/>
      <c r="F31" s="517"/>
    </row>
    <row r="32" spans="2:6">
      <c r="B32" s="517"/>
      <c r="C32" s="673" t="s">
        <v>111</v>
      </c>
      <c r="D32" s="673"/>
      <c r="E32" s="673"/>
      <c r="F32" s="517"/>
    </row>
    <row r="33" spans="2:6">
      <c r="B33" s="517"/>
      <c r="C33" s="673" t="s">
        <v>111</v>
      </c>
      <c r="D33" s="673"/>
      <c r="E33" s="673"/>
      <c r="F33" s="517"/>
    </row>
    <row r="34" spans="2:6">
      <c r="B34" s="517"/>
      <c r="C34" s="673" t="s">
        <v>111</v>
      </c>
      <c r="D34" s="673"/>
      <c r="E34" s="673"/>
      <c r="F34" s="517"/>
    </row>
    <row r="35" spans="2:6">
      <c r="B35" s="517"/>
      <c r="C35" s="673" t="s">
        <v>111</v>
      </c>
      <c r="D35" s="673"/>
      <c r="E35" s="673"/>
      <c r="F35" s="517"/>
    </row>
    <row r="36" spans="2:6">
      <c r="B36" s="517"/>
      <c r="C36" s="517"/>
      <c r="D36" s="517"/>
      <c r="E36" s="517"/>
      <c r="F36" s="517"/>
    </row>
    <row r="37" spans="2:6">
      <c r="B37" s="517"/>
      <c r="C37" s="517"/>
      <c r="D37" s="517"/>
      <c r="E37" s="517"/>
      <c r="F37" s="517"/>
    </row>
    <row r="38" spans="2:6">
      <c r="B38" s="517"/>
      <c r="C38" s="517"/>
      <c r="D38" s="517"/>
      <c r="E38" s="517"/>
      <c r="F38" s="517"/>
    </row>
    <row r="39" spans="2:6">
      <c r="B39" s="517"/>
      <c r="C39" s="517"/>
      <c r="D39" s="517"/>
      <c r="E39" s="517"/>
      <c r="F39" s="517"/>
    </row>
    <row r="40" spans="2:6">
      <c r="B40" s="517"/>
      <c r="C40" s="517"/>
      <c r="D40" s="517"/>
      <c r="E40" s="517"/>
      <c r="F40" s="517"/>
    </row>
    <row r="41" spans="2:6">
      <c r="B41" s="517"/>
      <c r="C41" s="517"/>
      <c r="D41" s="517"/>
      <c r="E41" s="517"/>
      <c r="F41" s="517"/>
    </row>
    <row r="42" spans="2:6">
      <c r="B42" s="517"/>
      <c r="C42" s="517"/>
      <c r="D42" s="517"/>
      <c r="E42" s="517"/>
      <c r="F42" s="517"/>
    </row>
    <row r="43" spans="2:6">
      <c r="B43" s="517"/>
      <c r="C43" s="517"/>
      <c r="D43" s="517"/>
      <c r="E43" s="517"/>
      <c r="F43" s="517"/>
    </row>
    <row r="44" spans="2:6">
      <c r="B44" s="517"/>
      <c r="C44" s="517"/>
      <c r="D44" s="517"/>
      <c r="E44" s="517"/>
      <c r="F44" s="517"/>
    </row>
    <row r="45" spans="2:6">
      <c r="B45" s="517"/>
      <c r="C45" s="517"/>
      <c r="D45" s="517"/>
      <c r="E45" s="517"/>
      <c r="F45" s="517"/>
    </row>
    <row r="46" spans="2:6">
      <c r="B46" s="517"/>
      <c r="C46" s="517"/>
      <c r="D46" s="517"/>
      <c r="E46" s="517"/>
      <c r="F46" s="517"/>
    </row>
    <row r="47" spans="2:6">
      <c r="B47" s="517"/>
      <c r="C47" s="517"/>
      <c r="D47" s="517"/>
      <c r="E47" s="517"/>
      <c r="F47" s="517"/>
    </row>
    <row r="48" spans="2:6">
      <c r="B48" s="517"/>
      <c r="C48" s="517"/>
      <c r="D48" s="517"/>
      <c r="E48" s="517"/>
      <c r="F48" s="517"/>
    </row>
    <row r="49" spans="2:6">
      <c r="B49" s="517"/>
      <c r="C49" s="517"/>
      <c r="D49" s="517"/>
      <c r="E49" s="517"/>
      <c r="F49" s="517"/>
    </row>
    <row r="50" spans="2:6">
      <c r="B50" s="517"/>
      <c r="C50" s="517"/>
      <c r="D50" s="517"/>
      <c r="E50" s="517"/>
      <c r="F50" s="517"/>
    </row>
    <row r="51" spans="2:6" ht="5" customHeight="1">
      <c r="B51" s="517"/>
      <c r="C51" s="517"/>
      <c r="D51" s="517"/>
      <c r="E51" s="517"/>
      <c r="F51" s="517"/>
    </row>
  </sheetData>
  <sheetProtection formatColumns="0" formatRows="0" selectLockedCells="1"/>
  <mergeCells count="7">
    <mergeCell ref="C35:E35"/>
    <mergeCell ref="C22:E22"/>
    <mergeCell ref="C23:E23"/>
    <mergeCell ref="C24:E24"/>
    <mergeCell ref="C32:E32"/>
    <mergeCell ref="C33:E33"/>
    <mergeCell ref="C34:E34"/>
  </mergeCells>
  <pageMargins left="0.25" right="0.25" top="0.75" bottom="0.75" header="0.3" footer="0.3"/>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B0AD7-73A1-4B00-8FF3-BBFD49DF03DE}">
  <sheetPr>
    <tabColor rgb="FF0070C0"/>
  </sheetPr>
  <dimension ref="B1:D9"/>
  <sheetViews>
    <sheetView zoomScale="133" zoomScaleNormal="80" workbookViewId="0">
      <selection activeCell="B13" sqref="B13"/>
    </sheetView>
  </sheetViews>
  <sheetFormatPr baseColWidth="10" defaultColWidth="8.83203125" defaultRowHeight="15"/>
  <cols>
    <col min="1" max="1" width="8.83203125" style="523"/>
    <col min="2" max="2" width="63.1640625" style="523" bestFit="1" customWidth="1"/>
    <col min="3" max="16384" width="8.83203125" style="523"/>
  </cols>
  <sheetData>
    <row r="1" spans="2:4" ht="17">
      <c r="B1" s="715" t="s">
        <v>3422</v>
      </c>
      <c r="C1" s="715"/>
      <c r="D1" s="541"/>
    </row>
    <row r="2" spans="2:4" ht="17">
      <c r="B2" s="662"/>
      <c r="C2" s="662"/>
      <c r="D2" s="541"/>
    </row>
    <row r="3" spans="2:4" ht="16">
      <c r="B3" s="663" t="s">
        <v>3536</v>
      </c>
      <c r="C3" s="664"/>
    </row>
    <row r="4" spans="2:4" ht="16">
      <c r="B4" s="660" t="s">
        <v>3537</v>
      </c>
      <c r="C4" s="661" t="s">
        <v>3432</v>
      </c>
    </row>
    <row r="5" spans="2:4" ht="16">
      <c r="B5" s="660" t="s">
        <v>3538</v>
      </c>
      <c r="C5" s="661" t="s">
        <v>3432</v>
      </c>
    </row>
    <row r="6" spans="2:4" ht="16">
      <c r="B6" s="660" t="s">
        <v>3539</v>
      </c>
      <c r="C6" s="661" t="s">
        <v>3432</v>
      </c>
    </row>
    <row r="7" spans="2:4" ht="16">
      <c r="B7" s="660" t="s">
        <v>3540</v>
      </c>
      <c r="C7" s="661" t="s">
        <v>3432</v>
      </c>
    </row>
    <row r="8" spans="2:4" ht="16">
      <c r="B8" s="660" t="s">
        <v>3541</v>
      </c>
      <c r="C8" s="661" t="s">
        <v>3432</v>
      </c>
    </row>
    <row r="9" spans="2:4" ht="16">
      <c r="B9" s="659" t="s">
        <v>3542</v>
      </c>
      <c r="C9" s="658" t="s">
        <v>3432</v>
      </c>
    </row>
  </sheetData>
  <mergeCells count="1">
    <mergeCell ref="B1:C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7BF86-B368-4F45-88B5-3E1F6D73ED7E}">
  <sheetPr>
    <tabColor rgb="FF0070C0"/>
  </sheetPr>
  <dimension ref="A1:C9"/>
  <sheetViews>
    <sheetView zoomScale="150" workbookViewId="0">
      <selection activeCell="B13" sqref="B13"/>
    </sheetView>
  </sheetViews>
  <sheetFormatPr baseColWidth="10" defaultColWidth="8.83203125" defaultRowHeight="15"/>
  <cols>
    <col min="1" max="1" width="6.1640625" style="523" customWidth="1"/>
    <col min="2" max="2" width="45.33203125" style="523" bestFit="1" customWidth="1"/>
    <col min="3" max="3" width="12.6640625" style="523" customWidth="1"/>
    <col min="4" max="16384" width="8.83203125" style="523"/>
  </cols>
  <sheetData>
    <row r="1" spans="1:3" ht="16">
      <c r="A1" s="715" t="s">
        <v>3733</v>
      </c>
      <c r="B1" s="715"/>
      <c r="C1" s="715"/>
    </row>
    <row r="2" spans="1:3" ht="16">
      <c r="A2" s="666"/>
      <c r="B2" s="666"/>
      <c r="C2" s="666"/>
    </row>
    <row r="3" spans="1:3" ht="16">
      <c r="A3" s="658" t="s">
        <v>3447</v>
      </c>
      <c r="B3" s="659" t="s">
        <v>3543</v>
      </c>
      <c r="C3" s="658" t="s">
        <v>3432</v>
      </c>
    </row>
    <row r="4" spans="1:3" ht="16">
      <c r="A4" s="661" t="s">
        <v>3449</v>
      </c>
      <c r="B4" s="660" t="s">
        <v>3544</v>
      </c>
      <c r="C4" s="661" t="s">
        <v>3432</v>
      </c>
    </row>
    <row r="5" spans="1:3" ht="16">
      <c r="A5" s="661" t="s">
        <v>3451</v>
      </c>
      <c r="B5" s="665" t="s">
        <v>3545</v>
      </c>
      <c r="C5" s="661" t="s">
        <v>3432</v>
      </c>
    </row>
    <row r="6" spans="1:3" ht="16">
      <c r="A6" s="661" t="s">
        <v>3453</v>
      </c>
      <c r="B6" s="660" t="s">
        <v>3546</v>
      </c>
      <c r="C6" s="661" t="s">
        <v>3432</v>
      </c>
    </row>
    <row r="7" spans="1:3" ht="16">
      <c r="A7" s="661" t="s">
        <v>3455</v>
      </c>
      <c r="B7" s="660" t="s">
        <v>3547</v>
      </c>
      <c r="C7" s="661" t="s">
        <v>3505</v>
      </c>
    </row>
    <row r="8" spans="1:3" ht="16">
      <c r="A8" s="661" t="s">
        <v>3457</v>
      </c>
      <c r="B8" s="660" t="s">
        <v>3548</v>
      </c>
      <c r="C8" s="661" t="s">
        <v>3432</v>
      </c>
    </row>
    <row r="9" spans="1:3" ht="16">
      <c r="A9" s="658" t="s">
        <v>3461</v>
      </c>
      <c r="B9" s="659" t="s">
        <v>3549</v>
      </c>
      <c r="C9" s="658" t="s">
        <v>3432</v>
      </c>
    </row>
  </sheetData>
  <mergeCells count="1">
    <mergeCell ref="A1:C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1075D-94FD-42DF-BF69-F0AC5E0D893E}">
  <sheetPr>
    <tabColor rgb="FF0070C0"/>
  </sheetPr>
  <dimension ref="A1:H26"/>
  <sheetViews>
    <sheetView zoomScale="70" zoomScaleNormal="70" workbookViewId="0">
      <selection activeCell="B13" sqref="B13"/>
    </sheetView>
  </sheetViews>
  <sheetFormatPr baseColWidth="10" defaultColWidth="8.83203125" defaultRowHeight="15"/>
  <cols>
    <col min="1" max="1" width="4.83203125" style="523" customWidth="1"/>
    <col min="2" max="2" width="57.33203125" style="523" bestFit="1" customWidth="1"/>
    <col min="3" max="3" width="26" style="523" bestFit="1" customWidth="1"/>
    <col min="4" max="4" width="30.33203125" style="523" bestFit="1" customWidth="1"/>
    <col min="5" max="5" width="31.83203125" style="523" customWidth="1"/>
    <col min="6" max="6" width="26.83203125" style="523" customWidth="1"/>
    <col min="7" max="7" width="36" style="523" customWidth="1"/>
    <col min="8" max="16384" width="8.83203125" style="523"/>
  </cols>
  <sheetData>
    <row r="1" spans="1:8" ht="17" customHeight="1">
      <c r="A1" s="716" t="s">
        <v>3423</v>
      </c>
      <c r="B1" s="716"/>
      <c r="C1" s="716"/>
      <c r="D1" s="716"/>
      <c r="E1" s="716"/>
      <c r="F1" s="716"/>
      <c r="G1" s="716"/>
      <c r="H1" s="716"/>
    </row>
    <row r="2" spans="1:8" ht="16">
      <c r="A2" s="660"/>
      <c r="B2" s="660"/>
      <c r="C2" s="717" t="s">
        <v>3550</v>
      </c>
      <c r="D2" s="717"/>
      <c r="E2" s="717" t="s">
        <v>3551</v>
      </c>
      <c r="F2" s="717"/>
      <c r="G2" s="718" t="s">
        <v>3552</v>
      </c>
      <c r="H2" s="718" t="s">
        <v>7</v>
      </c>
    </row>
    <row r="3" spans="1:8" ht="16">
      <c r="A3" s="660"/>
      <c r="B3" s="660"/>
      <c r="C3" s="660" t="s">
        <v>3553</v>
      </c>
      <c r="D3" s="660" t="s">
        <v>3554</v>
      </c>
      <c r="E3" s="660" t="s">
        <v>3555</v>
      </c>
      <c r="F3" s="660" t="s">
        <v>3556</v>
      </c>
      <c r="G3" s="718"/>
      <c r="H3" s="718"/>
    </row>
    <row r="4" spans="1:8" ht="16">
      <c r="A4" s="661" t="s">
        <v>3447</v>
      </c>
      <c r="B4" s="660" t="s">
        <v>3557</v>
      </c>
      <c r="C4" s="660"/>
      <c r="D4" s="660"/>
      <c r="E4" s="660"/>
      <c r="F4" s="660"/>
      <c r="G4" s="660"/>
      <c r="H4" s="661" t="s">
        <v>3432</v>
      </c>
    </row>
    <row r="5" spans="1:8" ht="16">
      <c r="A5" s="661" t="s">
        <v>3449</v>
      </c>
      <c r="B5" s="660" t="s">
        <v>3558</v>
      </c>
      <c r="C5" s="660"/>
      <c r="D5" s="660"/>
      <c r="E5" s="660"/>
      <c r="F5" s="660"/>
      <c r="G5" s="660"/>
      <c r="H5" s="661" t="s">
        <v>3432</v>
      </c>
    </row>
    <row r="6" spans="1:8" ht="16">
      <c r="A6" s="661" t="s">
        <v>3451</v>
      </c>
      <c r="B6" s="660" t="s">
        <v>3559</v>
      </c>
      <c r="C6" s="660"/>
      <c r="D6" s="660"/>
      <c r="E6" s="660"/>
      <c r="F6" s="660"/>
      <c r="G6" s="660"/>
      <c r="H6" s="661" t="s">
        <v>3432</v>
      </c>
    </row>
    <row r="7" spans="1:8" ht="16">
      <c r="A7" s="661" t="s">
        <v>3453</v>
      </c>
      <c r="B7" s="660" t="s">
        <v>3448</v>
      </c>
      <c r="C7" s="660"/>
      <c r="D7" s="660"/>
      <c r="E7" s="660"/>
      <c r="F7" s="660"/>
      <c r="G7" s="660"/>
      <c r="H7" s="661" t="s">
        <v>3432</v>
      </c>
    </row>
    <row r="8" spans="1:8" ht="16">
      <c r="A8" s="661" t="s">
        <v>3455</v>
      </c>
      <c r="B8" s="660" t="s">
        <v>3450</v>
      </c>
      <c r="C8" s="660"/>
      <c r="D8" s="660"/>
      <c r="E8" s="660"/>
      <c r="F8" s="660"/>
      <c r="G8" s="660"/>
      <c r="H8" s="661" t="s">
        <v>3432</v>
      </c>
    </row>
    <row r="9" spans="1:8" ht="16">
      <c r="A9" s="661"/>
      <c r="B9" s="667" t="s">
        <v>3560</v>
      </c>
      <c r="C9" s="660"/>
      <c r="D9" s="660"/>
      <c r="E9" s="660"/>
      <c r="F9" s="660"/>
      <c r="G9" s="660"/>
      <c r="H9" s="661" t="s">
        <v>3432</v>
      </c>
    </row>
    <row r="10" spans="1:8" ht="16">
      <c r="A10" s="661"/>
      <c r="B10" s="667" t="s">
        <v>3561</v>
      </c>
      <c r="C10" s="660"/>
      <c r="D10" s="660"/>
      <c r="E10" s="660"/>
      <c r="F10" s="660"/>
      <c r="G10" s="660"/>
      <c r="H10" s="661" t="s">
        <v>3432</v>
      </c>
    </row>
    <row r="11" spans="1:8" ht="16">
      <c r="A11" s="661"/>
      <c r="B11" s="667" t="s">
        <v>3562</v>
      </c>
      <c r="C11" s="660"/>
      <c r="D11" s="660"/>
      <c r="E11" s="660"/>
      <c r="F11" s="660"/>
      <c r="G11" s="660"/>
      <c r="H11" s="661" t="s">
        <v>3432</v>
      </c>
    </row>
    <row r="12" spans="1:8" ht="16">
      <c r="A12" s="661"/>
      <c r="B12" s="667" t="s">
        <v>3563</v>
      </c>
      <c r="C12" s="660"/>
      <c r="D12" s="660"/>
      <c r="E12" s="660"/>
      <c r="F12" s="660"/>
      <c r="G12" s="660"/>
      <c r="H12" s="661" t="s">
        <v>3432</v>
      </c>
    </row>
    <row r="13" spans="1:8" ht="16">
      <c r="A13" s="661" t="s">
        <v>3457</v>
      </c>
      <c r="B13" s="660" t="s">
        <v>3564</v>
      </c>
      <c r="C13" s="660"/>
      <c r="D13" s="660"/>
      <c r="E13" s="660"/>
      <c r="F13" s="660"/>
      <c r="G13" s="660"/>
      <c r="H13" s="661" t="s">
        <v>3432</v>
      </c>
    </row>
    <row r="14" spans="1:8" ht="16">
      <c r="A14" s="661"/>
      <c r="B14" s="660" t="s">
        <v>3565</v>
      </c>
      <c r="C14" s="660"/>
      <c r="D14" s="660"/>
      <c r="E14" s="660"/>
      <c r="F14" s="660"/>
      <c r="G14" s="660"/>
      <c r="H14" s="661"/>
    </row>
    <row r="15" spans="1:8" ht="16">
      <c r="A15" s="661" t="s">
        <v>3459</v>
      </c>
      <c r="B15" s="660" t="s">
        <v>3566</v>
      </c>
      <c r="C15" s="660"/>
      <c r="D15" s="660"/>
      <c r="E15" s="660"/>
      <c r="F15" s="660"/>
      <c r="G15" s="660"/>
      <c r="H15" s="661" t="s">
        <v>3432</v>
      </c>
    </row>
    <row r="16" spans="1:8" ht="16">
      <c r="A16" s="661" t="s">
        <v>3461</v>
      </c>
      <c r="B16" s="660" t="s">
        <v>3567</v>
      </c>
      <c r="C16" s="660"/>
      <c r="D16" s="660"/>
      <c r="E16" s="660"/>
      <c r="F16" s="660"/>
      <c r="G16" s="660"/>
      <c r="H16" s="661" t="s">
        <v>3432</v>
      </c>
    </row>
    <row r="17" spans="1:8" ht="16">
      <c r="A17" s="661" t="s">
        <v>3463</v>
      </c>
      <c r="B17" s="660" t="s">
        <v>3568</v>
      </c>
      <c r="C17" s="660"/>
      <c r="D17" s="660"/>
      <c r="E17" s="660"/>
      <c r="F17" s="660"/>
      <c r="G17" s="660"/>
      <c r="H17" s="661" t="s">
        <v>3432</v>
      </c>
    </row>
    <row r="18" spans="1:8" ht="16">
      <c r="A18" s="661" t="s">
        <v>3465</v>
      </c>
      <c r="B18" s="660" t="s">
        <v>3569</v>
      </c>
      <c r="C18" s="660"/>
      <c r="D18" s="660"/>
      <c r="E18" s="660"/>
      <c r="F18" s="660"/>
      <c r="G18" s="660"/>
      <c r="H18" s="661" t="s">
        <v>3432</v>
      </c>
    </row>
    <row r="19" spans="1:8" ht="16">
      <c r="A19" s="661" t="s">
        <v>3467</v>
      </c>
      <c r="B19" s="660" t="s">
        <v>3570</v>
      </c>
      <c r="C19" s="660"/>
      <c r="D19" s="660"/>
      <c r="E19" s="660"/>
      <c r="F19" s="660"/>
      <c r="G19" s="660"/>
      <c r="H19" s="661" t="s">
        <v>3432</v>
      </c>
    </row>
    <row r="20" spans="1:8" ht="16">
      <c r="A20" s="661" t="s">
        <v>3469</v>
      </c>
      <c r="B20" s="660" t="s">
        <v>3571</v>
      </c>
      <c r="C20" s="660"/>
      <c r="D20" s="660"/>
      <c r="E20" s="660"/>
      <c r="F20" s="660"/>
      <c r="G20" s="660"/>
      <c r="H20" s="661" t="s">
        <v>3432</v>
      </c>
    </row>
    <row r="21" spans="1:8" ht="16">
      <c r="A21" s="661" t="s">
        <v>3471</v>
      </c>
      <c r="B21" s="660" t="s">
        <v>3572</v>
      </c>
      <c r="C21" s="660"/>
      <c r="D21" s="660"/>
      <c r="E21" s="660"/>
      <c r="F21" s="660"/>
      <c r="G21" s="660"/>
      <c r="H21" s="661" t="s">
        <v>3432</v>
      </c>
    </row>
    <row r="22" spans="1:8" ht="16">
      <c r="A22" s="661" t="s">
        <v>3473</v>
      </c>
      <c r="B22" s="660" t="s">
        <v>3573</v>
      </c>
      <c r="C22" s="660"/>
      <c r="D22" s="660"/>
      <c r="E22" s="660"/>
      <c r="F22" s="660"/>
      <c r="G22" s="660"/>
      <c r="H22" s="661" t="s">
        <v>3432</v>
      </c>
    </row>
    <row r="23" spans="1:8" ht="16">
      <c r="A23" s="661" t="s">
        <v>3475</v>
      </c>
      <c r="B23" s="660" t="s">
        <v>3574</v>
      </c>
      <c r="C23" s="660"/>
      <c r="D23" s="660"/>
      <c r="E23" s="660"/>
      <c r="F23" s="660"/>
      <c r="G23" s="660"/>
      <c r="H23" s="661" t="s">
        <v>3432</v>
      </c>
    </row>
    <row r="24" spans="1:8" ht="16">
      <c r="A24" s="661" t="s">
        <v>3477</v>
      </c>
      <c r="B24" s="660" t="s">
        <v>3575</v>
      </c>
      <c r="C24" s="660"/>
      <c r="D24" s="660"/>
      <c r="E24" s="660"/>
      <c r="F24" s="660"/>
      <c r="G24" s="660"/>
      <c r="H24" s="661" t="s">
        <v>3432</v>
      </c>
    </row>
    <row r="25" spans="1:8" ht="16">
      <c r="A25" s="660"/>
      <c r="B25" s="660" t="s">
        <v>3576</v>
      </c>
      <c r="C25" s="660"/>
      <c r="D25" s="660"/>
      <c r="E25" s="660"/>
      <c r="F25" s="660"/>
      <c r="G25" s="660"/>
      <c r="H25" s="661" t="s">
        <v>3432</v>
      </c>
    </row>
    <row r="26" spans="1:8" ht="16">
      <c r="A26" s="660"/>
      <c r="B26" s="660" t="s">
        <v>3577</v>
      </c>
      <c r="C26" s="660"/>
      <c r="D26" s="660"/>
      <c r="E26" s="660"/>
      <c r="F26" s="660"/>
      <c r="G26" s="660"/>
      <c r="H26" s="661" t="s">
        <v>3432</v>
      </c>
    </row>
  </sheetData>
  <mergeCells count="5">
    <mergeCell ref="A1:H1"/>
    <mergeCell ref="C2:D2"/>
    <mergeCell ref="E2:F2"/>
    <mergeCell ref="G2:G3"/>
    <mergeCell ref="H2:H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310F-594F-472E-AE20-395E4F94CB69}">
  <sheetPr>
    <tabColor rgb="FF0070C0"/>
  </sheetPr>
  <dimension ref="A1:H30"/>
  <sheetViews>
    <sheetView zoomScale="70" zoomScaleNormal="70" workbookViewId="0">
      <selection activeCell="B13" sqref="B13"/>
    </sheetView>
  </sheetViews>
  <sheetFormatPr baseColWidth="10" defaultColWidth="8.83203125" defaultRowHeight="15"/>
  <cols>
    <col min="1" max="1" width="4.5" style="523" customWidth="1"/>
    <col min="2" max="2" width="57" style="523" bestFit="1" customWidth="1"/>
    <col min="3" max="3" width="26.33203125" style="523" bestFit="1" customWidth="1"/>
    <col min="4" max="4" width="30.33203125" style="523" bestFit="1" customWidth="1"/>
    <col min="5" max="5" width="31.1640625" style="523" bestFit="1" customWidth="1"/>
    <col min="6" max="6" width="25.5" style="523" bestFit="1" customWidth="1"/>
    <col min="7" max="7" width="30.33203125" style="523" bestFit="1" customWidth="1"/>
    <col min="8" max="16384" width="8.83203125" style="523"/>
  </cols>
  <sheetData>
    <row r="1" spans="1:8" ht="16">
      <c r="A1" s="716" t="s">
        <v>3424</v>
      </c>
      <c r="B1" s="716"/>
      <c r="C1" s="716"/>
      <c r="D1" s="716"/>
      <c r="E1" s="716"/>
      <c r="F1" s="716"/>
      <c r="G1" s="716"/>
      <c r="H1" s="716"/>
    </row>
    <row r="2" spans="1:8" ht="16">
      <c r="A2" s="660"/>
      <c r="B2" s="660"/>
      <c r="C2" s="717" t="s">
        <v>3550</v>
      </c>
      <c r="D2" s="717"/>
      <c r="E2" s="717" t="s">
        <v>3551</v>
      </c>
      <c r="F2" s="717"/>
      <c r="G2" s="718" t="s">
        <v>3552</v>
      </c>
      <c r="H2" s="718" t="s">
        <v>7</v>
      </c>
    </row>
    <row r="3" spans="1:8" ht="16">
      <c r="A3" s="660"/>
      <c r="B3" s="660"/>
      <c r="C3" s="660" t="s">
        <v>3553</v>
      </c>
      <c r="D3" s="660" t="s">
        <v>3554</v>
      </c>
      <c r="E3" s="660" t="s">
        <v>3555</v>
      </c>
      <c r="F3" s="660" t="s">
        <v>3556</v>
      </c>
      <c r="G3" s="718"/>
      <c r="H3" s="718"/>
    </row>
    <row r="4" spans="1:8" ht="16">
      <c r="A4" s="661" t="s">
        <v>3447</v>
      </c>
      <c r="B4" s="660" t="s">
        <v>3557</v>
      </c>
      <c r="C4" s="660"/>
      <c r="D4" s="660"/>
      <c r="E4" s="660"/>
      <c r="F4" s="660"/>
      <c r="G4" s="660"/>
      <c r="H4" s="661" t="s">
        <v>3432</v>
      </c>
    </row>
    <row r="5" spans="1:8" ht="16">
      <c r="A5" s="661" t="s">
        <v>3449</v>
      </c>
      <c r="B5" s="660" t="s">
        <v>3558</v>
      </c>
      <c r="C5" s="660"/>
      <c r="D5" s="660"/>
      <c r="E5" s="660"/>
      <c r="F5" s="660"/>
      <c r="G5" s="660"/>
      <c r="H5" s="661" t="s">
        <v>3432</v>
      </c>
    </row>
    <row r="6" spans="1:8" ht="16">
      <c r="A6" s="661" t="s">
        <v>3451</v>
      </c>
      <c r="B6" s="660" t="s">
        <v>3559</v>
      </c>
      <c r="C6" s="660"/>
      <c r="D6" s="660"/>
      <c r="E6" s="660"/>
      <c r="F6" s="660"/>
      <c r="G6" s="660"/>
      <c r="H6" s="661" t="s">
        <v>3432</v>
      </c>
    </row>
    <row r="7" spans="1:8" ht="16">
      <c r="A7" s="661" t="s">
        <v>3453</v>
      </c>
      <c r="B7" s="660" t="s">
        <v>3448</v>
      </c>
      <c r="C7" s="660"/>
      <c r="D7" s="660"/>
      <c r="E7" s="660"/>
      <c r="F7" s="660"/>
      <c r="G7" s="660"/>
      <c r="H7" s="661" t="s">
        <v>3432</v>
      </c>
    </row>
    <row r="8" spans="1:8" ht="16">
      <c r="A8" s="661"/>
      <c r="B8" s="668" t="s">
        <v>3578</v>
      </c>
      <c r="C8" s="660"/>
      <c r="D8" s="660"/>
      <c r="E8" s="660"/>
      <c r="F8" s="660"/>
      <c r="G8" s="660"/>
      <c r="H8" s="661" t="s">
        <v>3432</v>
      </c>
    </row>
    <row r="9" spans="1:8" ht="16">
      <c r="A9" s="661"/>
      <c r="B9" s="668" t="s">
        <v>3579</v>
      </c>
      <c r="C9" s="660"/>
      <c r="D9" s="660"/>
      <c r="E9" s="660"/>
      <c r="F9" s="660"/>
      <c r="G9" s="660"/>
      <c r="H9" s="661" t="s">
        <v>3432</v>
      </c>
    </row>
    <row r="10" spans="1:8" ht="16">
      <c r="A10" s="661"/>
      <c r="B10" s="668" t="s">
        <v>3580</v>
      </c>
      <c r="C10" s="660"/>
      <c r="D10" s="660"/>
      <c r="E10" s="660"/>
      <c r="F10" s="660"/>
      <c r="G10" s="660"/>
      <c r="H10" s="661" t="s">
        <v>3432</v>
      </c>
    </row>
    <row r="11" spans="1:8" ht="16">
      <c r="A11" s="661"/>
      <c r="B11" s="668" t="s">
        <v>3581</v>
      </c>
      <c r="C11" s="660"/>
      <c r="D11" s="660"/>
      <c r="E11" s="660"/>
      <c r="F11" s="660"/>
      <c r="G11" s="660"/>
      <c r="H11" s="661" t="s">
        <v>3432</v>
      </c>
    </row>
    <row r="12" spans="1:8" ht="16">
      <c r="A12" s="661" t="s">
        <v>3455</v>
      </c>
      <c r="B12" s="660" t="s">
        <v>3450</v>
      </c>
      <c r="C12" s="660"/>
      <c r="D12" s="660"/>
      <c r="E12" s="660"/>
      <c r="F12" s="660"/>
      <c r="G12" s="660"/>
      <c r="H12" s="661" t="s">
        <v>3432</v>
      </c>
    </row>
    <row r="13" spans="1:8" ht="16">
      <c r="A13" s="661"/>
      <c r="B13" s="667" t="s">
        <v>3560</v>
      </c>
      <c r="C13" s="660"/>
      <c r="D13" s="660"/>
      <c r="E13" s="660"/>
      <c r="F13" s="660"/>
      <c r="G13" s="660"/>
      <c r="H13" s="661" t="s">
        <v>3432</v>
      </c>
    </row>
    <row r="14" spans="1:8" ht="16">
      <c r="A14" s="661"/>
      <c r="B14" s="667" t="s">
        <v>3561</v>
      </c>
      <c r="C14" s="660"/>
      <c r="D14" s="660"/>
      <c r="E14" s="660"/>
      <c r="F14" s="660"/>
      <c r="G14" s="660"/>
      <c r="H14" s="661" t="s">
        <v>3432</v>
      </c>
    </row>
    <row r="15" spans="1:8" ht="16">
      <c r="A15" s="661"/>
      <c r="B15" s="667" t="s">
        <v>3562</v>
      </c>
      <c r="C15" s="660"/>
      <c r="D15" s="660"/>
      <c r="E15" s="660"/>
      <c r="F15" s="660"/>
      <c r="G15" s="660"/>
      <c r="H15" s="661" t="s">
        <v>3432</v>
      </c>
    </row>
    <row r="16" spans="1:8" ht="16">
      <c r="A16" s="661"/>
      <c r="B16" s="667" t="s">
        <v>3563</v>
      </c>
      <c r="C16" s="660"/>
      <c r="D16" s="660"/>
      <c r="E16" s="660"/>
      <c r="F16" s="660"/>
      <c r="G16" s="660"/>
      <c r="H16" s="661" t="s">
        <v>3432</v>
      </c>
    </row>
    <row r="17" spans="1:8" ht="16">
      <c r="A17" s="661" t="s">
        <v>3457</v>
      </c>
      <c r="B17" s="660" t="s">
        <v>3564</v>
      </c>
      <c r="C17" s="660"/>
      <c r="D17" s="660"/>
      <c r="E17" s="660"/>
      <c r="F17" s="660"/>
      <c r="G17" s="660"/>
      <c r="H17" s="661" t="s">
        <v>3432</v>
      </c>
    </row>
    <row r="18" spans="1:8" ht="16">
      <c r="A18" s="661"/>
      <c r="B18" s="660" t="s">
        <v>3565</v>
      </c>
      <c r="C18" s="660"/>
      <c r="D18" s="660"/>
      <c r="E18" s="660"/>
      <c r="F18" s="660"/>
      <c r="G18" s="660"/>
      <c r="H18" s="661"/>
    </row>
    <row r="19" spans="1:8" ht="16">
      <c r="A19" s="661" t="s">
        <v>3459</v>
      </c>
      <c r="B19" s="660" t="s">
        <v>3566</v>
      </c>
      <c r="C19" s="660"/>
      <c r="D19" s="660"/>
      <c r="E19" s="660"/>
      <c r="F19" s="660"/>
      <c r="G19" s="660"/>
      <c r="H19" s="661" t="s">
        <v>3432</v>
      </c>
    </row>
    <row r="20" spans="1:8" ht="16">
      <c r="A20" s="661" t="s">
        <v>3461</v>
      </c>
      <c r="B20" s="660" t="s">
        <v>3567</v>
      </c>
      <c r="C20" s="660"/>
      <c r="D20" s="660"/>
      <c r="E20" s="660"/>
      <c r="F20" s="660"/>
      <c r="G20" s="660"/>
      <c r="H20" s="661" t="s">
        <v>3432</v>
      </c>
    </row>
    <row r="21" spans="1:8" ht="16">
      <c r="A21" s="661" t="s">
        <v>3463</v>
      </c>
      <c r="B21" s="660" t="s">
        <v>3568</v>
      </c>
      <c r="C21" s="660"/>
      <c r="D21" s="660"/>
      <c r="E21" s="660"/>
      <c r="F21" s="660"/>
      <c r="G21" s="660"/>
      <c r="H21" s="661" t="s">
        <v>3432</v>
      </c>
    </row>
    <row r="22" spans="1:8" ht="16">
      <c r="A22" s="661" t="s">
        <v>3465</v>
      </c>
      <c r="B22" s="660" t="s">
        <v>3569</v>
      </c>
      <c r="C22" s="660"/>
      <c r="D22" s="660"/>
      <c r="E22" s="660"/>
      <c r="F22" s="660"/>
      <c r="G22" s="660"/>
      <c r="H22" s="661" t="s">
        <v>3432</v>
      </c>
    </row>
    <row r="23" spans="1:8" ht="16">
      <c r="A23" s="661" t="s">
        <v>3467</v>
      </c>
      <c r="B23" s="660" t="s">
        <v>3570</v>
      </c>
      <c r="C23" s="660"/>
      <c r="D23" s="660"/>
      <c r="E23" s="660"/>
      <c r="F23" s="660"/>
      <c r="G23" s="660"/>
      <c r="H23" s="661" t="s">
        <v>3432</v>
      </c>
    </row>
    <row r="24" spans="1:8" ht="16">
      <c r="A24" s="661" t="s">
        <v>3469</v>
      </c>
      <c r="B24" s="660" t="s">
        <v>3571</v>
      </c>
      <c r="C24" s="660"/>
      <c r="D24" s="660"/>
      <c r="E24" s="660"/>
      <c r="F24" s="660"/>
      <c r="G24" s="660"/>
      <c r="H24" s="661" t="s">
        <v>3432</v>
      </c>
    </row>
    <row r="25" spans="1:8" ht="16">
      <c r="A25" s="661" t="s">
        <v>3471</v>
      </c>
      <c r="B25" s="660" t="s">
        <v>3572</v>
      </c>
      <c r="C25" s="660"/>
      <c r="D25" s="660"/>
      <c r="E25" s="660"/>
      <c r="F25" s="660"/>
      <c r="G25" s="660"/>
      <c r="H25" s="661" t="s">
        <v>3432</v>
      </c>
    </row>
    <row r="26" spans="1:8" ht="16">
      <c r="A26" s="661" t="s">
        <v>3473</v>
      </c>
      <c r="B26" s="660" t="s">
        <v>3573</v>
      </c>
      <c r="C26" s="660"/>
      <c r="D26" s="660"/>
      <c r="E26" s="660"/>
      <c r="F26" s="660"/>
      <c r="G26" s="660"/>
      <c r="H26" s="661" t="s">
        <v>3432</v>
      </c>
    </row>
    <row r="27" spans="1:8" ht="16">
      <c r="A27" s="661" t="s">
        <v>3475</v>
      </c>
      <c r="B27" s="660" t="s">
        <v>3574</v>
      </c>
      <c r="C27" s="660"/>
      <c r="D27" s="660"/>
      <c r="E27" s="660"/>
      <c r="F27" s="660"/>
      <c r="G27" s="660"/>
      <c r="H27" s="661" t="s">
        <v>3432</v>
      </c>
    </row>
    <row r="28" spans="1:8" ht="16">
      <c r="A28" s="661" t="s">
        <v>3477</v>
      </c>
      <c r="B28" s="660" t="s">
        <v>3575</v>
      </c>
      <c r="C28" s="660"/>
      <c r="D28" s="660"/>
      <c r="E28" s="660"/>
      <c r="F28" s="660"/>
      <c r="G28" s="660"/>
      <c r="H28" s="661" t="s">
        <v>3432</v>
      </c>
    </row>
    <row r="29" spans="1:8" ht="16">
      <c r="A29" s="660"/>
      <c r="B29" s="660" t="s">
        <v>3576</v>
      </c>
      <c r="C29" s="660"/>
      <c r="D29" s="660"/>
      <c r="E29" s="660"/>
      <c r="F29" s="660"/>
      <c r="G29" s="660"/>
      <c r="H29" s="661" t="s">
        <v>3432</v>
      </c>
    </row>
    <row r="30" spans="1:8" ht="16">
      <c r="A30" s="660"/>
      <c r="B30" s="660" t="s">
        <v>3577</v>
      </c>
      <c r="C30" s="660"/>
      <c r="D30" s="660"/>
      <c r="E30" s="660"/>
      <c r="F30" s="660"/>
      <c r="G30" s="660"/>
      <c r="H30" s="661" t="s">
        <v>3432</v>
      </c>
    </row>
  </sheetData>
  <mergeCells count="5">
    <mergeCell ref="A1:H1"/>
    <mergeCell ref="C2:D2"/>
    <mergeCell ref="E2:F2"/>
    <mergeCell ref="G2:G3"/>
    <mergeCell ref="H2:H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9A7CB-30CF-41E0-A725-7DF6DD0507A4}">
  <sheetPr>
    <tabColor rgb="FF0070C0"/>
  </sheetPr>
  <dimension ref="A1:C10"/>
  <sheetViews>
    <sheetView workbookViewId="0">
      <selection activeCell="B13" sqref="B13"/>
    </sheetView>
  </sheetViews>
  <sheetFormatPr baseColWidth="10" defaultColWidth="8.83203125" defaultRowHeight="16"/>
  <cols>
    <col min="1" max="1" width="28.1640625" style="670" customWidth="1"/>
    <col min="2" max="2" width="43.1640625" style="670" bestFit="1" customWidth="1"/>
    <col min="3" max="16384" width="8.83203125" style="670"/>
  </cols>
  <sheetData>
    <row r="1" spans="1:3" ht="17" customHeight="1">
      <c r="A1" s="719" t="s">
        <v>3425</v>
      </c>
      <c r="B1" s="719"/>
      <c r="C1" s="669"/>
    </row>
    <row r="2" spans="1:3">
      <c r="A2" s="660"/>
      <c r="B2" s="660" t="s">
        <v>3582</v>
      </c>
    </row>
    <row r="3" spans="1:3">
      <c r="A3" s="660" t="s">
        <v>3583</v>
      </c>
      <c r="B3" s="661" t="s">
        <v>3432</v>
      </c>
    </row>
    <row r="4" spans="1:3">
      <c r="A4" s="660" t="s">
        <v>3584</v>
      </c>
      <c r="B4" s="661" t="s">
        <v>3432</v>
      </c>
    </row>
    <row r="5" spans="1:3">
      <c r="A5" s="660" t="s">
        <v>3585</v>
      </c>
      <c r="B5" s="661" t="s">
        <v>3432</v>
      </c>
    </row>
    <row r="6" spans="1:3">
      <c r="A6" s="660" t="s">
        <v>3586</v>
      </c>
      <c r="B6" s="661" t="s">
        <v>3432</v>
      </c>
    </row>
    <row r="7" spans="1:3">
      <c r="A7" s="660" t="s">
        <v>3587</v>
      </c>
      <c r="B7" s="661" t="s">
        <v>3432</v>
      </c>
    </row>
    <row r="8" spans="1:3">
      <c r="A8" s="660" t="s">
        <v>3588</v>
      </c>
      <c r="B8" s="661" t="s">
        <v>3432</v>
      </c>
    </row>
    <row r="9" spans="1:3">
      <c r="A9" s="660" t="s">
        <v>3589</v>
      </c>
      <c r="B9" s="661" t="s">
        <v>3432</v>
      </c>
    </row>
    <row r="10" spans="1:3">
      <c r="A10" s="660" t="s">
        <v>7</v>
      </c>
      <c r="B10" s="661" t="s">
        <v>3432</v>
      </c>
    </row>
  </sheetData>
  <mergeCells count="1">
    <mergeCell ref="A1:B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FEF26-D8FE-45A2-8187-7D3F980ADFAB}">
  <sheetPr>
    <tabColor rgb="FF0070C0"/>
  </sheetPr>
  <dimension ref="A1:C10"/>
  <sheetViews>
    <sheetView workbookViewId="0">
      <selection activeCell="B13" sqref="B13"/>
    </sheetView>
  </sheetViews>
  <sheetFormatPr baseColWidth="10" defaultColWidth="8.83203125" defaultRowHeight="15"/>
  <cols>
    <col min="1" max="1" width="29.5" style="523" customWidth="1"/>
    <col min="2" max="2" width="53.1640625" style="523" customWidth="1"/>
    <col min="3" max="16384" width="8.83203125" style="523"/>
  </cols>
  <sheetData>
    <row r="1" spans="1:3" ht="17" customHeight="1">
      <c r="A1" s="719" t="s">
        <v>3426</v>
      </c>
      <c r="B1" s="719"/>
      <c r="C1" s="541"/>
    </row>
    <row r="2" spans="1:3" ht="16">
      <c r="A2" s="660"/>
      <c r="B2" s="660" t="s">
        <v>3582</v>
      </c>
    </row>
    <row r="3" spans="1:3" ht="16">
      <c r="A3" s="660" t="s">
        <v>3583</v>
      </c>
      <c r="B3" s="661" t="s">
        <v>3432</v>
      </c>
    </row>
    <row r="4" spans="1:3" ht="16">
      <c r="A4" s="660" t="s">
        <v>3584</v>
      </c>
      <c r="B4" s="661" t="s">
        <v>3432</v>
      </c>
    </row>
    <row r="5" spans="1:3" ht="16">
      <c r="A5" s="660" t="s">
        <v>3585</v>
      </c>
      <c r="B5" s="661" t="s">
        <v>3432</v>
      </c>
    </row>
    <row r="6" spans="1:3" ht="16">
      <c r="A6" s="660" t="s">
        <v>3586</v>
      </c>
      <c r="B6" s="661" t="s">
        <v>3432</v>
      </c>
    </row>
    <row r="7" spans="1:3" ht="16">
      <c r="A7" s="660" t="s">
        <v>3587</v>
      </c>
      <c r="B7" s="661" t="s">
        <v>3432</v>
      </c>
    </row>
    <row r="8" spans="1:3" ht="16">
      <c r="A8" s="660" t="s">
        <v>3588</v>
      </c>
      <c r="B8" s="661" t="s">
        <v>3432</v>
      </c>
    </row>
    <row r="9" spans="1:3" ht="16">
      <c r="A9" s="660" t="s">
        <v>3589</v>
      </c>
      <c r="B9" s="661" t="s">
        <v>3432</v>
      </c>
    </row>
    <row r="10" spans="1:3" ht="16">
      <c r="A10" s="660" t="s">
        <v>7</v>
      </c>
      <c r="B10" s="661" t="s">
        <v>3432</v>
      </c>
    </row>
  </sheetData>
  <mergeCells count="1">
    <mergeCell ref="A1:B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F703-B8B1-1D4B-85A2-D559B16C5054}">
  <sheetPr>
    <tabColor rgb="FFFFC000"/>
  </sheetPr>
  <dimension ref="A1:H30"/>
  <sheetViews>
    <sheetView zoomScale="70" zoomScaleNormal="70" workbookViewId="0">
      <selection activeCell="E19" sqref="E19"/>
    </sheetView>
  </sheetViews>
  <sheetFormatPr baseColWidth="10" defaultColWidth="8.83203125" defaultRowHeight="15"/>
  <cols>
    <col min="1" max="1" width="4.5" style="997" customWidth="1"/>
    <col min="2" max="2" width="61.1640625" style="997" customWidth="1"/>
    <col min="3" max="3" width="26.33203125" style="997" bestFit="1" customWidth="1"/>
    <col min="4" max="4" width="30.33203125" style="997" bestFit="1" customWidth="1"/>
    <col min="5" max="5" width="33.33203125" style="997" bestFit="1" customWidth="1"/>
    <col min="6" max="6" width="30.1640625" style="997" customWidth="1"/>
    <col min="7" max="7" width="33.6640625" style="997" customWidth="1"/>
    <col min="8" max="16384" width="8.83203125" style="997"/>
  </cols>
  <sheetData>
    <row r="1" spans="1:8" ht="16">
      <c r="A1" s="996" t="s">
        <v>3743</v>
      </c>
      <c r="B1" s="996"/>
      <c r="C1" s="996"/>
      <c r="D1" s="996"/>
      <c r="E1" s="996"/>
      <c r="F1" s="996"/>
      <c r="G1" s="996"/>
      <c r="H1" s="996"/>
    </row>
    <row r="2" spans="1:8" ht="16">
      <c r="A2" s="998"/>
      <c r="B2" s="998"/>
      <c r="C2" s="999" t="s">
        <v>3744</v>
      </c>
      <c r="D2" s="999"/>
      <c r="E2" s="999" t="s">
        <v>3745</v>
      </c>
      <c r="F2" s="999"/>
      <c r="G2" s="1000" t="s">
        <v>3552</v>
      </c>
      <c r="H2" s="1000" t="s">
        <v>7</v>
      </c>
    </row>
    <row r="3" spans="1:8" ht="16">
      <c r="A3" s="998"/>
      <c r="B3" s="998"/>
      <c r="C3" s="998" t="s">
        <v>3553</v>
      </c>
      <c r="D3" s="998" t="s">
        <v>3554</v>
      </c>
      <c r="E3" s="998" t="s">
        <v>3555</v>
      </c>
      <c r="F3" s="998" t="s">
        <v>3556</v>
      </c>
      <c r="G3" s="1000"/>
      <c r="H3" s="1000"/>
    </row>
    <row r="4" spans="1:8" ht="16">
      <c r="A4" s="1001" t="s">
        <v>3447</v>
      </c>
      <c r="B4" s="998" t="s">
        <v>3746</v>
      </c>
      <c r="C4" s="998"/>
      <c r="D4" s="998"/>
      <c r="E4" s="998"/>
      <c r="F4" s="998"/>
      <c r="G4" s="998"/>
      <c r="H4" s="1001" t="s">
        <v>3432</v>
      </c>
    </row>
    <row r="5" spans="1:8" ht="16">
      <c r="A5" s="1001" t="s">
        <v>3449</v>
      </c>
      <c r="B5" s="998" t="s">
        <v>3747</v>
      </c>
      <c r="C5" s="998"/>
      <c r="D5" s="998"/>
      <c r="E5" s="998"/>
      <c r="F5" s="998"/>
      <c r="G5" s="998"/>
      <c r="H5" s="1001" t="s">
        <v>3432</v>
      </c>
    </row>
    <row r="6" spans="1:8" ht="16">
      <c r="A6" s="1001" t="s">
        <v>3451</v>
      </c>
      <c r="B6" s="998" t="s">
        <v>3748</v>
      </c>
      <c r="C6" s="998"/>
      <c r="D6" s="998"/>
      <c r="E6" s="998"/>
      <c r="F6" s="998"/>
      <c r="G6" s="998"/>
      <c r="H6" s="1001" t="s">
        <v>3432</v>
      </c>
    </row>
    <row r="7" spans="1:8" ht="16">
      <c r="A7" s="1001" t="s">
        <v>3453</v>
      </c>
      <c r="B7" s="998" t="s">
        <v>3749</v>
      </c>
      <c r="C7" s="998"/>
      <c r="D7" s="998"/>
      <c r="E7" s="998"/>
      <c r="F7" s="998"/>
      <c r="G7" s="998"/>
      <c r="H7" s="1001" t="s">
        <v>3432</v>
      </c>
    </row>
    <row r="8" spans="1:8" ht="16">
      <c r="A8" s="1001"/>
      <c r="B8" s="1002" t="s">
        <v>3578</v>
      </c>
      <c r="C8" s="998"/>
      <c r="D8" s="998"/>
      <c r="E8" s="998"/>
      <c r="F8" s="998"/>
      <c r="G8" s="998"/>
      <c r="H8" s="1001" t="s">
        <v>3432</v>
      </c>
    </row>
    <row r="9" spans="1:8" ht="16">
      <c r="A9" s="1001"/>
      <c r="B9" s="1002" t="s">
        <v>3579</v>
      </c>
      <c r="C9" s="998"/>
      <c r="D9" s="998"/>
      <c r="E9" s="998"/>
      <c r="F9" s="998"/>
      <c r="G9" s="998"/>
      <c r="H9" s="1001" t="s">
        <v>3432</v>
      </c>
    </row>
    <row r="10" spans="1:8" ht="16">
      <c r="A10" s="1001"/>
      <c r="B10" s="1002" t="s">
        <v>3580</v>
      </c>
      <c r="C10" s="998"/>
      <c r="D10" s="998"/>
      <c r="E10" s="998"/>
      <c r="F10" s="998"/>
      <c r="G10" s="998"/>
      <c r="H10" s="1001" t="s">
        <v>3432</v>
      </c>
    </row>
    <row r="11" spans="1:8" ht="16">
      <c r="A11" s="1001"/>
      <c r="B11" s="1002" t="s">
        <v>3750</v>
      </c>
      <c r="C11" s="998"/>
      <c r="D11" s="998"/>
      <c r="E11" s="998"/>
      <c r="F11" s="998"/>
      <c r="G11" s="998"/>
      <c r="H11" s="1001" t="s">
        <v>3432</v>
      </c>
    </row>
    <row r="12" spans="1:8" ht="16">
      <c r="A12" s="1001" t="s">
        <v>3455</v>
      </c>
      <c r="B12" s="998" t="s">
        <v>3751</v>
      </c>
      <c r="C12" s="998"/>
      <c r="D12" s="998"/>
      <c r="E12" s="998"/>
      <c r="F12" s="998"/>
      <c r="G12" s="998"/>
      <c r="H12" s="1001" t="s">
        <v>3432</v>
      </c>
    </row>
    <row r="13" spans="1:8" ht="16">
      <c r="A13" s="1001"/>
      <c r="B13" s="1003" t="s">
        <v>3560</v>
      </c>
      <c r="C13" s="998"/>
      <c r="D13" s="998"/>
      <c r="E13" s="998"/>
      <c r="F13" s="998"/>
      <c r="G13" s="998"/>
      <c r="H13" s="1001" t="s">
        <v>3432</v>
      </c>
    </row>
    <row r="14" spans="1:8" ht="16">
      <c r="A14" s="1001"/>
      <c r="B14" s="1003" t="s">
        <v>3561</v>
      </c>
      <c r="C14" s="998"/>
      <c r="D14" s="998"/>
      <c r="E14" s="998"/>
      <c r="F14" s="998"/>
      <c r="G14" s="998"/>
      <c r="H14" s="1001" t="s">
        <v>3432</v>
      </c>
    </row>
    <row r="15" spans="1:8" ht="16">
      <c r="A15" s="1001"/>
      <c r="B15" s="1003" t="s">
        <v>3562</v>
      </c>
      <c r="C15" s="998"/>
      <c r="D15" s="998"/>
      <c r="E15" s="998"/>
      <c r="F15" s="998"/>
      <c r="G15" s="998"/>
      <c r="H15" s="1001" t="s">
        <v>3432</v>
      </c>
    </row>
    <row r="16" spans="1:8" ht="16">
      <c r="A16" s="1001"/>
      <c r="B16" s="1003" t="s">
        <v>3752</v>
      </c>
      <c r="C16" s="998"/>
      <c r="D16" s="998"/>
      <c r="E16" s="998"/>
      <c r="F16" s="998"/>
      <c r="G16" s="998"/>
      <c r="H16" s="1001" t="s">
        <v>3432</v>
      </c>
    </row>
    <row r="17" spans="1:8" ht="16">
      <c r="A17" s="1001" t="s">
        <v>3457</v>
      </c>
      <c r="B17" s="998" t="s">
        <v>3753</v>
      </c>
      <c r="C17" s="998"/>
      <c r="D17" s="998"/>
      <c r="E17" s="998"/>
      <c r="F17" s="998"/>
      <c r="G17" s="998"/>
      <c r="H17" s="1001" t="s">
        <v>3432</v>
      </c>
    </row>
    <row r="18" spans="1:8" ht="16">
      <c r="A18" s="1001"/>
      <c r="B18" s="998" t="s">
        <v>3565</v>
      </c>
      <c r="C18" s="998"/>
      <c r="D18" s="998"/>
      <c r="E18" s="998"/>
      <c r="F18" s="998"/>
      <c r="G18" s="998"/>
      <c r="H18" s="1001" t="s">
        <v>3432</v>
      </c>
    </row>
    <row r="19" spans="1:8" ht="16">
      <c r="A19" s="1001" t="s">
        <v>3459</v>
      </c>
      <c r="B19" s="998" t="s">
        <v>3754</v>
      </c>
      <c r="C19" s="998"/>
      <c r="D19" s="998"/>
      <c r="E19" s="998"/>
      <c r="F19" s="998"/>
      <c r="G19" s="998"/>
      <c r="H19" s="1001" t="s">
        <v>3432</v>
      </c>
    </row>
    <row r="20" spans="1:8" ht="16">
      <c r="A20" s="1001" t="s">
        <v>3461</v>
      </c>
      <c r="B20" s="998" t="s">
        <v>3755</v>
      </c>
      <c r="C20" s="998"/>
      <c r="D20" s="998"/>
      <c r="E20" s="998"/>
      <c r="F20" s="998"/>
      <c r="G20" s="998"/>
      <c r="H20" s="1001" t="s">
        <v>3432</v>
      </c>
    </row>
    <row r="21" spans="1:8" ht="16">
      <c r="A21" s="1001" t="s">
        <v>3463</v>
      </c>
      <c r="B21" s="998" t="s">
        <v>3756</v>
      </c>
      <c r="C21" s="998"/>
      <c r="D21" s="998"/>
      <c r="E21" s="998"/>
      <c r="F21" s="998"/>
      <c r="G21" s="998"/>
      <c r="H21" s="1001" t="s">
        <v>3432</v>
      </c>
    </row>
    <row r="22" spans="1:8" ht="16">
      <c r="A22" s="1001" t="s">
        <v>3465</v>
      </c>
      <c r="B22" s="998" t="s">
        <v>3569</v>
      </c>
      <c r="C22" s="998"/>
      <c r="D22" s="998"/>
      <c r="E22" s="998"/>
      <c r="F22" s="998"/>
      <c r="G22" s="998"/>
      <c r="H22" s="1001" t="s">
        <v>3432</v>
      </c>
    </row>
    <row r="23" spans="1:8" ht="16">
      <c r="A23" s="1001" t="s">
        <v>3467</v>
      </c>
      <c r="B23" s="998" t="s">
        <v>3757</v>
      </c>
      <c r="C23" s="998"/>
      <c r="D23" s="998"/>
      <c r="E23" s="998"/>
      <c r="F23" s="998"/>
      <c r="G23" s="998"/>
      <c r="H23" s="1001" t="s">
        <v>3432</v>
      </c>
    </row>
    <row r="24" spans="1:8" ht="16">
      <c r="A24" s="1001" t="s">
        <v>3469</v>
      </c>
      <c r="B24" s="998" t="s">
        <v>3758</v>
      </c>
      <c r="C24" s="998"/>
      <c r="D24" s="998"/>
      <c r="E24" s="998"/>
      <c r="F24" s="998"/>
      <c r="G24" s="998"/>
      <c r="H24" s="1001" t="s">
        <v>3432</v>
      </c>
    </row>
    <row r="25" spans="1:8" ht="16">
      <c r="A25" s="1001" t="s">
        <v>3471</v>
      </c>
      <c r="B25" s="998" t="s">
        <v>3572</v>
      </c>
      <c r="C25" s="998"/>
      <c r="D25" s="998"/>
      <c r="E25" s="998"/>
      <c r="F25" s="998"/>
      <c r="G25" s="998"/>
      <c r="H25" s="1001" t="s">
        <v>3432</v>
      </c>
    </row>
    <row r="26" spans="1:8" ht="16">
      <c r="A26" s="1001" t="s">
        <v>3473</v>
      </c>
      <c r="B26" s="998" t="s">
        <v>3573</v>
      </c>
      <c r="C26" s="998"/>
      <c r="D26" s="998"/>
      <c r="E26" s="998"/>
      <c r="F26" s="998"/>
      <c r="G26" s="998"/>
      <c r="H26" s="1001" t="s">
        <v>3432</v>
      </c>
    </row>
    <row r="27" spans="1:8" ht="16">
      <c r="A27" s="1001" t="s">
        <v>3475</v>
      </c>
      <c r="B27" s="998" t="s">
        <v>3574</v>
      </c>
      <c r="C27" s="998"/>
      <c r="D27" s="998"/>
      <c r="E27" s="998"/>
      <c r="F27" s="998"/>
      <c r="G27" s="998"/>
      <c r="H27" s="1001" t="s">
        <v>3432</v>
      </c>
    </row>
    <row r="28" spans="1:8" ht="16">
      <c r="A28" s="1001" t="s">
        <v>3477</v>
      </c>
      <c r="B28" s="998" t="s">
        <v>3575</v>
      </c>
      <c r="C28" s="998"/>
      <c r="D28" s="998"/>
      <c r="E28" s="998"/>
      <c r="F28" s="998"/>
      <c r="G28" s="998"/>
      <c r="H28" s="1001" t="s">
        <v>3432</v>
      </c>
    </row>
    <row r="29" spans="1:8" ht="16">
      <c r="A29" s="998"/>
      <c r="B29" s="998" t="s">
        <v>3759</v>
      </c>
      <c r="C29" s="998"/>
      <c r="D29" s="998"/>
      <c r="E29" s="998"/>
      <c r="F29" s="998"/>
      <c r="G29" s="998"/>
      <c r="H29" s="1001" t="s">
        <v>3432</v>
      </c>
    </row>
    <row r="30" spans="1:8" ht="16">
      <c r="A30" s="998"/>
      <c r="B30" s="998" t="s">
        <v>3760</v>
      </c>
      <c r="C30" s="998"/>
      <c r="D30" s="998"/>
      <c r="E30" s="998"/>
      <c r="F30" s="998"/>
      <c r="G30" s="998"/>
      <c r="H30" s="1001" t="s">
        <v>3432</v>
      </c>
    </row>
  </sheetData>
  <mergeCells count="5">
    <mergeCell ref="A1:H1"/>
    <mergeCell ref="C2:D2"/>
    <mergeCell ref="E2:F2"/>
    <mergeCell ref="G2:G3"/>
    <mergeCell ref="H2:H3"/>
  </mergeCells>
  <pageMargins left="0.7" right="0.7" top="0.75" bottom="0.75" header="0.3" footer="0.3"/>
  <pageSetup paperSize="9"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G35"/>
  <sheetViews>
    <sheetView zoomScaleNormal="100" workbookViewId="0">
      <selection activeCell="A6" sqref="A6"/>
    </sheetView>
  </sheetViews>
  <sheetFormatPr baseColWidth="10" defaultColWidth="9.1640625" defaultRowHeight="19"/>
  <cols>
    <col min="1" max="1" width="74.5" style="268" bestFit="1" customWidth="1"/>
    <col min="2" max="2" width="14.5" style="268" bestFit="1" customWidth="1"/>
    <col min="3" max="7" width="20.5" style="268" customWidth="1"/>
    <col min="8" max="16384" width="9.1640625" style="268"/>
  </cols>
  <sheetData>
    <row r="1" spans="1:7">
      <c r="A1" s="720" t="s">
        <v>265</v>
      </c>
      <c r="B1" s="721"/>
      <c r="C1" s="721"/>
      <c r="D1" s="721"/>
      <c r="E1" s="721"/>
      <c r="F1" s="721"/>
      <c r="G1" s="721"/>
    </row>
    <row r="2" spans="1:7">
      <c r="A2" s="705" t="s">
        <v>0</v>
      </c>
      <c r="B2" s="723"/>
      <c r="C2" s="705" t="s">
        <v>1</v>
      </c>
      <c r="D2" s="705" t="s">
        <v>2</v>
      </c>
      <c r="E2" s="705" t="s">
        <v>7</v>
      </c>
      <c r="F2" s="722" t="s">
        <v>243</v>
      </c>
      <c r="G2" s="722" t="s">
        <v>244</v>
      </c>
    </row>
    <row r="3" spans="1:7">
      <c r="A3" s="706"/>
      <c r="B3" s="723"/>
      <c r="C3" s="706"/>
      <c r="D3" s="706"/>
      <c r="E3" s="724"/>
      <c r="F3" s="722"/>
      <c r="G3" s="722"/>
    </row>
    <row r="4" spans="1:7" ht="15" customHeight="1">
      <c r="A4" s="269" t="s">
        <v>245</v>
      </c>
      <c r="B4" s="224"/>
      <c r="C4" s="224"/>
      <c r="D4" s="224"/>
      <c r="E4" s="224"/>
      <c r="F4" s="224"/>
      <c r="G4" s="224"/>
    </row>
    <row r="5" spans="1:7" ht="15" customHeight="1">
      <c r="A5" s="297" t="s">
        <v>246</v>
      </c>
      <c r="B5" s="224"/>
      <c r="C5" s="245"/>
      <c r="D5" s="245"/>
      <c r="E5" s="298">
        <f>C5+D5</f>
        <v>0</v>
      </c>
      <c r="F5" s="224"/>
      <c r="G5" s="224"/>
    </row>
    <row r="6" spans="1:7" ht="15" customHeight="1">
      <c r="A6" s="297" t="s">
        <v>247</v>
      </c>
      <c r="B6" s="224"/>
      <c r="C6" s="245"/>
      <c r="D6" s="245"/>
      <c r="E6" s="298">
        <f>C6+D6</f>
        <v>0</v>
      </c>
      <c r="F6" s="224"/>
      <c r="G6" s="224"/>
    </row>
    <row r="7" spans="1:7" ht="15" customHeight="1">
      <c r="A7" s="271" t="s">
        <v>248</v>
      </c>
      <c r="B7" s="224"/>
      <c r="C7" s="246">
        <f>C5-C6</f>
        <v>0</v>
      </c>
      <c r="D7" s="246">
        <f>D5-D6</f>
        <v>0</v>
      </c>
      <c r="E7" s="246">
        <f>E5-E6</f>
        <v>0</v>
      </c>
      <c r="F7" s="224"/>
      <c r="G7" s="224"/>
    </row>
    <row r="8" spans="1:7" ht="15" customHeight="1">
      <c r="A8" s="269" t="s">
        <v>249</v>
      </c>
      <c r="B8" s="224"/>
      <c r="C8" s="208"/>
      <c r="D8" s="208"/>
      <c r="E8" s="208"/>
      <c r="F8" s="224"/>
      <c r="G8" s="224"/>
    </row>
    <row r="9" spans="1:7" ht="15" customHeight="1">
      <c r="A9" s="286" t="s">
        <v>250</v>
      </c>
      <c r="B9" s="224"/>
      <c r="C9" s="208"/>
      <c r="D9" s="208"/>
      <c r="E9" s="208"/>
      <c r="F9" s="224"/>
      <c r="G9" s="224"/>
    </row>
    <row r="10" spans="1:7" ht="15" customHeight="1">
      <c r="A10" s="299" t="s">
        <v>251</v>
      </c>
      <c r="B10" s="224"/>
      <c r="C10" s="245"/>
      <c r="D10" s="245"/>
      <c r="E10" s="298">
        <f>C10+D10</f>
        <v>0</v>
      </c>
      <c r="F10" s="224"/>
      <c r="G10" s="224"/>
    </row>
    <row r="11" spans="1:7" ht="15" customHeight="1">
      <c r="A11" s="299" t="s">
        <v>252</v>
      </c>
      <c r="B11" s="224"/>
      <c r="C11" s="245"/>
      <c r="D11" s="245"/>
      <c r="E11" s="298">
        <f>C11+D11</f>
        <v>0</v>
      </c>
      <c r="F11" s="224"/>
      <c r="G11" s="224"/>
    </row>
    <row r="12" spans="1:7" ht="15" customHeight="1">
      <c r="A12" s="297" t="s">
        <v>253</v>
      </c>
      <c r="B12" s="224"/>
      <c r="C12" s="246">
        <f>C10+C11</f>
        <v>0</v>
      </c>
      <c r="D12" s="246">
        <f>D10+D11</f>
        <v>0</v>
      </c>
      <c r="E12" s="246">
        <f>E10+E11</f>
        <v>0</v>
      </c>
      <c r="F12" s="224"/>
      <c r="G12" s="224"/>
    </row>
    <row r="13" spans="1:7" ht="15" customHeight="1">
      <c r="A13" s="297" t="s">
        <v>254</v>
      </c>
      <c r="B13" s="224"/>
      <c r="C13" s="245"/>
      <c r="D13" s="245"/>
      <c r="E13" s="298">
        <f>C13+D13</f>
        <v>0</v>
      </c>
      <c r="F13" s="224"/>
      <c r="G13" s="224"/>
    </row>
    <row r="14" spans="1:7" ht="15" customHeight="1">
      <c r="A14" s="286" t="s">
        <v>255</v>
      </c>
      <c r="B14" s="224"/>
      <c r="C14" s="208"/>
      <c r="D14" s="208"/>
      <c r="E14" s="208"/>
      <c r="F14" s="224"/>
      <c r="G14" s="224"/>
    </row>
    <row r="15" spans="1:7" ht="15" customHeight="1">
      <c r="A15" s="299" t="s">
        <v>256</v>
      </c>
      <c r="B15" s="224"/>
      <c r="C15" s="245"/>
      <c r="D15" s="245"/>
      <c r="E15" s="298">
        <f>C15+D15</f>
        <v>0</v>
      </c>
      <c r="F15" s="224"/>
      <c r="G15" s="224"/>
    </row>
    <row r="16" spans="1:7" ht="15" customHeight="1">
      <c r="A16" s="299" t="s">
        <v>257</v>
      </c>
      <c r="B16" s="224"/>
      <c r="C16" s="245"/>
      <c r="D16" s="245"/>
      <c r="E16" s="298">
        <f>C16+D16</f>
        <v>0</v>
      </c>
      <c r="F16" s="224"/>
      <c r="G16" s="224"/>
    </row>
    <row r="17" spans="1:7" ht="15" customHeight="1">
      <c r="A17" s="299" t="s">
        <v>258</v>
      </c>
      <c r="B17" s="224"/>
      <c r="C17" s="245"/>
      <c r="D17" s="245"/>
      <c r="E17" s="298">
        <f>C17+D17</f>
        <v>0</v>
      </c>
      <c r="F17" s="224"/>
      <c r="G17" s="224"/>
    </row>
    <row r="18" spans="1:7" ht="15" customHeight="1">
      <c r="A18" s="297" t="s">
        <v>259</v>
      </c>
      <c r="B18" s="224"/>
      <c r="C18" s="246">
        <f>SUM(C15:C17)</f>
        <v>0</v>
      </c>
      <c r="D18" s="246">
        <f>SUM(D15:D17)</f>
        <v>0</v>
      </c>
      <c r="E18" s="246">
        <f>SUM(E15:E17)</f>
        <v>0</v>
      </c>
      <c r="F18" s="224"/>
      <c r="G18" s="224"/>
    </row>
    <row r="19" spans="1:7" ht="15" customHeight="1">
      <c r="A19" s="297" t="s">
        <v>260</v>
      </c>
      <c r="B19" s="224"/>
      <c r="C19" s="245"/>
      <c r="D19" s="208"/>
      <c r="E19" s="298">
        <f>C19</f>
        <v>0</v>
      </c>
      <c r="F19" s="224"/>
      <c r="G19" s="224"/>
    </row>
    <row r="20" spans="1:7" ht="15" customHeight="1">
      <c r="A20" s="297" t="s">
        <v>261</v>
      </c>
      <c r="B20" s="224"/>
      <c r="C20" s="245"/>
      <c r="D20" s="208"/>
      <c r="E20" s="298">
        <f>C20</f>
        <v>0</v>
      </c>
      <c r="F20" s="224"/>
      <c r="G20" s="224"/>
    </row>
    <row r="21" spans="1:7" ht="15" customHeight="1">
      <c r="A21" s="300" t="s">
        <v>262</v>
      </c>
      <c r="B21" s="224"/>
      <c r="C21" s="301">
        <f>C12+C13+C18+C19+C20</f>
        <v>0</v>
      </c>
      <c r="D21" s="301">
        <f>D12+D13+D18+D19+D20</f>
        <v>0</v>
      </c>
      <c r="E21" s="301">
        <f>E12+E13+E18+E19+E20</f>
        <v>0</v>
      </c>
      <c r="F21" s="224"/>
      <c r="G21" s="224"/>
    </row>
    <row r="22" spans="1:7" ht="15" customHeight="1">
      <c r="A22" s="271" t="s">
        <v>263</v>
      </c>
      <c r="B22" s="224"/>
      <c r="C22" s="208"/>
      <c r="D22" s="208"/>
      <c r="E22" s="246">
        <f>E7-E21</f>
        <v>0</v>
      </c>
      <c r="F22" s="224"/>
      <c r="G22" s="224"/>
    </row>
    <row r="23" spans="1:7" ht="15" customHeight="1">
      <c r="A23" s="300" t="s">
        <v>264</v>
      </c>
      <c r="B23" s="302"/>
      <c r="C23" s="302"/>
      <c r="D23" s="302"/>
      <c r="E23" s="303" t="e">
        <f>E7/E21</f>
        <v>#DIV/0!</v>
      </c>
      <c r="F23" s="302"/>
      <c r="G23" s="302"/>
    </row>
    <row r="24" spans="1:7">
      <c r="A24" s="304"/>
      <c r="B24" s="305"/>
      <c r="C24" s="305"/>
      <c r="D24" s="305"/>
      <c r="E24" s="306"/>
      <c r="F24" s="305"/>
      <c r="G24" s="305"/>
    </row>
    <row r="25" spans="1:7" ht="20">
      <c r="A25" s="262" t="s">
        <v>0</v>
      </c>
      <c r="B25" s="224"/>
      <c r="C25" s="262" t="s">
        <v>7</v>
      </c>
      <c r="D25" s="307"/>
      <c r="E25" s="307"/>
      <c r="F25" s="308"/>
      <c r="G25" s="309"/>
    </row>
    <row r="26" spans="1:7" s="313" customFormat="1" ht="40">
      <c r="A26" s="310" t="s">
        <v>230</v>
      </c>
      <c r="B26" s="311"/>
      <c r="C26" s="312">
        <v>0</v>
      </c>
      <c r="D26" s="311"/>
      <c r="E26" s="311"/>
      <c r="F26" s="311"/>
      <c r="G26" s="311"/>
    </row>
    <row r="27" spans="1:7" ht="40">
      <c r="A27" s="310" t="s">
        <v>231</v>
      </c>
      <c r="B27" s="224"/>
      <c r="C27" s="314">
        <v>0</v>
      </c>
      <c r="D27" s="224"/>
      <c r="E27" s="224"/>
      <c r="F27" s="224"/>
      <c r="G27" s="224"/>
    </row>
    <row r="29" spans="1:7" ht="40">
      <c r="A29" s="262" t="s">
        <v>0</v>
      </c>
      <c r="B29" s="224"/>
      <c r="C29" s="262" t="s">
        <v>232</v>
      </c>
      <c r="D29" s="262" t="s">
        <v>233</v>
      </c>
      <c r="E29" s="262" t="s">
        <v>234</v>
      </c>
      <c r="F29" s="262" t="s">
        <v>235</v>
      </c>
      <c r="G29" s="262" t="s">
        <v>236</v>
      </c>
    </row>
    <row r="30" spans="1:7" ht="20">
      <c r="A30" s="271" t="s">
        <v>237</v>
      </c>
      <c r="B30" s="224"/>
      <c r="C30" s="315">
        <v>0</v>
      </c>
      <c r="D30" s="315">
        <v>0</v>
      </c>
      <c r="E30" s="315">
        <v>0</v>
      </c>
      <c r="F30" s="315">
        <v>0</v>
      </c>
      <c r="G30" s="315">
        <v>0</v>
      </c>
    </row>
    <row r="31" spans="1:7" ht="20">
      <c r="A31" s="271" t="s">
        <v>238</v>
      </c>
      <c r="B31" s="224"/>
      <c r="C31" s="315">
        <v>0</v>
      </c>
      <c r="D31" s="315">
        <v>0</v>
      </c>
      <c r="E31" s="315">
        <v>0</v>
      </c>
      <c r="F31" s="315">
        <v>0</v>
      </c>
      <c r="G31" s="315">
        <v>0</v>
      </c>
    </row>
    <row r="33" spans="1:7" ht="20">
      <c r="A33" s="262" t="s">
        <v>239</v>
      </c>
      <c r="B33" s="262" t="s">
        <v>239</v>
      </c>
      <c r="C33" s="224"/>
      <c r="D33" s="224"/>
      <c r="E33" s="224"/>
      <c r="F33" s="224"/>
      <c r="G33" s="224"/>
    </row>
    <row r="34" spans="1:7" ht="40">
      <c r="A34" s="271" t="s">
        <v>240</v>
      </c>
      <c r="B34" s="316" t="s">
        <v>241</v>
      </c>
      <c r="C34" s="224"/>
      <c r="D34" s="224"/>
      <c r="E34" s="224"/>
      <c r="F34" s="224"/>
      <c r="G34" s="224"/>
    </row>
    <row r="35" spans="1:7" ht="40">
      <c r="A35" s="271" t="s">
        <v>242</v>
      </c>
      <c r="B35" s="316" t="s">
        <v>241</v>
      </c>
      <c r="C35" s="224"/>
      <c r="D35" s="224"/>
      <c r="E35" s="224"/>
      <c r="F35" s="224"/>
      <c r="G35" s="224"/>
    </row>
  </sheetData>
  <mergeCells count="8">
    <mergeCell ref="A1:G1"/>
    <mergeCell ref="A2:A3"/>
    <mergeCell ref="F2:F3"/>
    <mergeCell ref="G2:G3"/>
    <mergeCell ref="B2:B3"/>
    <mergeCell ref="C2:C3"/>
    <mergeCell ref="D2:D3"/>
    <mergeCell ref="E2:E3"/>
  </mergeCells>
  <pageMargins left="0.25" right="0.25" top="0.75" bottom="0.75"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G97"/>
  <sheetViews>
    <sheetView topLeftCell="A36" zoomScaleNormal="100" workbookViewId="0">
      <selection activeCell="E16" sqref="A1:XFD1048576"/>
    </sheetView>
  </sheetViews>
  <sheetFormatPr baseColWidth="10" defaultColWidth="9.1640625" defaultRowHeight="19"/>
  <cols>
    <col min="1" max="1" width="98" style="158" bestFit="1" customWidth="1"/>
    <col min="2" max="2" width="9.83203125" style="158" bestFit="1" customWidth="1"/>
    <col min="3" max="3" width="15.1640625" style="158" bestFit="1" customWidth="1"/>
    <col min="4" max="4" width="18.83203125" style="158" bestFit="1" customWidth="1"/>
    <col min="5" max="5" width="15.1640625" style="158" bestFit="1" customWidth="1"/>
    <col min="6" max="6" width="18.83203125" style="158" bestFit="1" customWidth="1"/>
    <col min="7" max="7" width="16.5" style="158" bestFit="1" customWidth="1"/>
    <col min="8" max="16384" width="9.1640625" style="158"/>
  </cols>
  <sheetData>
    <row r="1" spans="1:7">
      <c r="A1" s="703" t="s">
        <v>3386</v>
      </c>
      <c r="B1" s="704"/>
      <c r="C1" s="704"/>
      <c r="D1" s="704"/>
      <c r="E1" s="704"/>
      <c r="F1" s="704"/>
      <c r="G1" s="704"/>
    </row>
    <row r="2" spans="1:7">
      <c r="A2" s="694" t="s">
        <v>0</v>
      </c>
      <c r="B2" s="725" t="s">
        <v>266</v>
      </c>
      <c r="C2" s="727" t="str">
        <f>"Tradisional"</f>
        <v>Tradisional</v>
      </c>
      <c r="D2" s="728"/>
      <c r="E2" s="727" t="str">
        <f>"PAYDI (Guaranteed)"</f>
        <v>PAYDI (Guaranteed)</v>
      </c>
      <c r="F2" s="728"/>
      <c r="G2" s="729" t="s">
        <v>267</v>
      </c>
    </row>
    <row r="3" spans="1:7" ht="21.75" customHeight="1">
      <c r="A3" s="694"/>
      <c r="B3" s="726"/>
      <c r="C3" s="234" t="str">
        <f>"Jumlah AYD"</f>
        <v>Jumlah AYD</v>
      </c>
      <c r="D3" s="234" t="str">
        <f>"Jumlah Deviasi"</f>
        <v>Jumlah Deviasi</v>
      </c>
      <c r="E3" s="234" t="str">
        <f>"Jumlah AYD"</f>
        <v>Jumlah AYD</v>
      </c>
      <c r="F3" s="234" t="str">
        <f>"Jumlah Deviasi"</f>
        <v>Jumlah Deviasi</v>
      </c>
      <c r="G3" s="730"/>
    </row>
    <row r="4" spans="1:7" ht="15" customHeight="1">
      <c r="A4" s="317" t="s">
        <v>268</v>
      </c>
      <c r="B4" s="224"/>
      <c r="C4" s="208"/>
      <c r="D4" s="208"/>
      <c r="E4" s="208"/>
      <c r="F4" s="208"/>
      <c r="G4" s="208"/>
    </row>
    <row r="5" spans="1:7" ht="17" customHeight="1">
      <c r="A5" s="318" t="s">
        <v>269</v>
      </c>
      <c r="B5" s="224"/>
      <c r="C5" s="208"/>
      <c r="D5" s="208"/>
      <c r="E5" s="208"/>
      <c r="F5" s="208"/>
      <c r="G5" s="208"/>
    </row>
    <row r="6" spans="1:7" ht="17" customHeight="1">
      <c r="A6" s="319" t="s">
        <v>270</v>
      </c>
      <c r="B6" s="244">
        <f>0</f>
        <v>0</v>
      </c>
      <c r="C6" s="241"/>
      <c r="D6" s="320">
        <f>B6*C6</f>
        <v>0</v>
      </c>
      <c r="E6" s="241"/>
      <c r="F6" s="320">
        <f>B6*E6</f>
        <v>0</v>
      </c>
      <c r="G6" s="320">
        <f>D6+F6</f>
        <v>0</v>
      </c>
    </row>
    <row r="7" spans="1:7" ht="17" customHeight="1">
      <c r="A7" s="321" t="s">
        <v>271</v>
      </c>
      <c r="B7" s="224"/>
      <c r="C7" s="208"/>
      <c r="D7" s="208"/>
      <c r="E7" s="208"/>
      <c r="F7" s="208"/>
      <c r="G7" s="208"/>
    </row>
    <row r="8" spans="1:7" ht="17" customHeight="1">
      <c r="A8" s="319" t="s">
        <v>272</v>
      </c>
      <c r="B8" s="244">
        <f>12/1000</f>
        <v>1.2E-2</v>
      </c>
      <c r="C8" s="241"/>
      <c r="D8" s="320">
        <f>B8*C8</f>
        <v>0</v>
      </c>
      <c r="E8" s="241"/>
      <c r="F8" s="320">
        <f>B8*E8</f>
        <v>0</v>
      </c>
      <c r="G8" s="320">
        <f>D8+F8</f>
        <v>0</v>
      </c>
    </row>
    <row r="9" spans="1:7" ht="17" customHeight="1">
      <c r="A9" s="319" t="s">
        <v>273</v>
      </c>
      <c r="B9" s="244">
        <f>21/1000</f>
        <v>2.1000000000000001E-2</v>
      </c>
      <c r="C9" s="241"/>
      <c r="D9" s="320">
        <f>B9*C9</f>
        <v>0</v>
      </c>
      <c r="E9" s="241"/>
      <c r="F9" s="320">
        <f>B9*E9</f>
        <v>0</v>
      </c>
      <c r="G9" s="320">
        <f>D9+F9</f>
        <v>0</v>
      </c>
    </row>
    <row r="10" spans="1:7" ht="17" customHeight="1">
      <c r="A10" s="319" t="s">
        <v>274</v>
      </c>
      <c r="B10" s="244">
        <f>30/1000</f>
        <v>0.03</v>
      </c>
      <c r="C10" s="241"/>
      <c r="D10" s="320">
        <f>B10*C10</f>
        <v>0</v>
      </c>
      <c r="E10" s="241"/>
      <c r="F10" s="320">
        <f>B10*E10</f>
        <v>0</v>
      </c>
      <c r="G10" s="320">
        <f>D10+F10</f>
        <v>0</v>
      </c>
    </row>
    <row r="11" spans="1:7" ht="17" customHeight="1">
      <c r="A11" s="319" t="s">
        <v>275</v>
      </c>
      <c r="B11" s="244">
        <f>45/1000</f>
        <v>4.4999999999999998E-2</v>
      </c>
      <c r="C11" s="241"/>
      <c r="D11" s="320">
        <f>B11*C11</f>
        <v>0</v>
      </c>
      <c r="E11" s="241"/>
      <c r="F11" s="320">
        <f>B11*E11</f>
        <v>0</v>
      </c>
      <c r="G11" s="320">
        <f>D11+F11</f>
        <v>0</v>
      </c>
    </row>
    <row r="12" spans="1:7" ht="17" customHeight="1">
      <c r="A12" s="319" t="s">
        <v>276</v>
      </c>
      <c r="B12" s="244">
        <f>90/1000</f>
        <v>0.09</v>
      </c>
      <c r="C12" s="241"/>
      <c r="D12" s="320">
        <f>B12*C12</f>
        <v>0</v>
      </c>
      <c r="E12" s="241"/>
      <c r="F12" s="320">
        <f>B12*E12</f>
        <v>0</v>
      </c>
      <c r="G12" s="320">
        <f>D12+F12</f>
        <v>0</v>
      </c>
    </row>
    <row r="13" spans="1:7" ht="17" customHeight="1">
      <c r="A13" s="322" t="s">
        <v>13</v>
      </c>
      <c r="B13" s="224"/>
      <c r="C13" s="208"/>
      <c r="D13" s="208"/>
      <c r="E13" s="208"/>
      <c r="F13" s="208"/>
      <c r="G13" s="208"/>
    </row>
    <row r="14" spans="1:7" ht="17" customHeight="1">
      <c r="A14" s="319" t="s">
        <v>270</v>
      </c>
      <c r="B14" s="244">
        <f>0</f>
        <v>0</v>
      </c>
      <c r="C14" s="241"/>
      <c r="D14" s="320">
        <f>B14*C14</f>
        <v>0</v>
      </c>
      <c r="E14" s="241"/>
      <c r="F14" s="320">
        <f>B14*E14</f>
        <v>0</v>
      </c>
      <c r="G14" s="320">
        <f>D14+F14</f>
        <v>0</v>
      </c>
    </row>
    <row r="15" spans="1:7" ht="17" customHeight="1">
      <c r="A15" s="321" t="s">
        <v>271</v>
      </c>
      <c r="B15" s="224"/>
      <c r="C15" s="208"/>
      <c r="D15" s="208"/>
      <c r="E15" s="208"/>
      <c r="F15" s="208"/>
      <c r="G15" s="208"/>
    </row>
    <row r="16" spans="1:7" ht="17" customHeight="1">
      <c r="A16" s="319" t="s">
        <v>272</v>
      </c>
      <c r="B16" s="244">
        <f>12/1000</f>
        <v>1.2E-2</v>
      </c>
      <c r="C16" s="241"/>
      <c r="D16" s="320">
        <f>B16*C16</f>
        <v>0</v>
      </c>
      <c r="E16" s="241"/>
      <c r="F16" s="320">
        <f>B16*E16</f>
        <v>0</v>
      </c>
      <c r="G16" s="320">
        <f>D16+F16</f>
        <v>0</v>
      </c>
    </row>
    <row r="17" spans="1:7" ht="17" customHeight="1">
      <c r="A17" s="319" t="s">
        <v>273</v>
      </c>
      <c r="B17" s="244">
        <f>21/1000</f>
        <v>2.1000000000000001E-2</v>
      </c>
      <c r="C17" s="241"/>
      <c r="D17" s="320">
        <f>B17*C17</f>
        <v>0</v>
      </c>
      <c r="E17" s="241"/>
      <c r="F17" s="320">
        <f>B17*E17</f>
        <v>0</v>
      </c>
      <c r="G17" s="320">
        <f>D17+F17</f>
        <v>0</v>
      </c>
    </row>
    <row r="18" spans="1:7" ht="17" customHeight="1">
      <c r="A18" s="319" t="s">
        <v>274</v>
      </c>
      <c r="B18" s="244">
        <f>30/1000</f>
        <v>0.03</v>
      </c>
      <c r="C18" s="241"/>
      <c r="D18" s="320">
        <f>B18*C18</f>
        <v>0</v>
      </c>
      <c r="E18" s="241"/>
      <c r="F18" s="320">
        <f>B18*E18</f>
        <v>0</v>
      </c>
      <c r="G18" s="320">
        <f>D18+F18</f>
        <v>0</v>
      </c>
    </row>
    <row r="19" spans="1:7" ht="17" customHeight="1">
      <c r="A19" s="319" t="s">
        <v>275</v>
      </c>
      <c r="B19" s="244">
        <f>45/1000</f>
        <v>4.4999999999999998E-2</v>
      </c>
      <c r="C19" s="241"/>
      <c r="D19" s="320">
        <f>B19*C19</f>
        <v>0</v>
      </c>
      <c r="E19" s="241"/>
      <c r="F19" s="320">
        <f>B19*E19</f>
        <v>0</v>
      </c>
      <c r="G19" s="320">
        <f>D19+F19</f>
        <v>0</v>
      </c>
    </row>
    <row r="20" spans="1:7" ht="17" customHeight="1">
      <c r="A20" s="319" t="s">
        <v>276</v>
      </c>
      <c r="B20" s="244">
        <f>90/1000</f>
        <v>0.09</v>
      </c>
      <c r="C20" s="241"/>
      <c r="D20" s="320">
        <f>B20*C20</f>
        <v>0</v>
      </c>
      <c r="E20" s="241"/>
      <c r="F20" s="320">
        <f>B20*E20</f>
        <v>0</v>
      </c>
      <c r="G20" s="320">
        <f>D20+F20</f>
        <v>0</v>
      </c>
    </row>
    <row r="21" spans="1:7" ht="17" customHeight="1">
      <c r="A21" s="321" t="s">
        <v>15</v>
      </c>
      <c r="B21" s="224"/>
      <c r="C21" s="208"/>
      <c r="D21" s="208"/>
      <c r="E21" s="208"/>
      <c r="F21" s="208"/>
      <c r="G21" s="208"/>
    </row>
    <row r="22" spans="1:7" ht="17" customHeight="1">
      <c r="A22" s="319" t="s">
        <v>277</v>
      </c>
      <c r="B22" s="244">
        <f>16/1000</f>
        <v>1.6E-2</v>
      </c>
      <c r="C22" s="241"/>
      <c r="D22" s="320">
        <f>B22*C22</f>
        <v>0</v>
      </c>
      <c r="E22" s="241"/>
      <c r="F22" s="320">
        <f>B22*E22</f>
        <v>0</v>
      </c>
      <c r="G22" s="320">
        <f>D22+F22</f>
        <v>0</v>
      </c>
    </row>
    <row r="23" spans="1:7" ht="17" customHeight="1">
      <c r="A23" s="319" t="s">
        <v>278</v>
      </c>
      <c r="B23" s="244">
        <f>28/1000</f>
        <v>2.8000000000000001E-2</v>
      </c>
      <c r="C23" s="241"/>
      <c r="D23" s="320">
        <f>B23*C23</f>
        <v>0</v>
      </c>
      <c r="E23" s="241"/>
      <c r="F23" s="320">
        <f>B23*E23</f>
        <v>0</v>
      </c>
      <c r="G23" s="320">
        <f>D23+F23</f>
        <v>0</v>
      </c>
    </row>
    <row r="24" spans="1:7" ht="17" customHeight="1">
      <c r="A24" s="319" t="s">
        <v>279</v>
      </c>
      <c r="B24" s="244">
        <f>40/1000</f>
        <v>0.04</v>
      </c>
      <c r="C24" s="241"/>
      <c r="D24" s="320">
        <f>B24*C24</f>
        <v>0</v>
      </c>
      <c r="E24" s="241"/>
      <c r="F24" s="320">
        <f>B24*E24</f>
        <v>0</v>
      </c>
      <c r="G24" s="320">
        <f>D24+F24</f>
        <v>0</v>
      </c>
    </row>
    <row r="25" spans="1:7" ht="17" customHeight="1">
      <c r="A25" s="319" t="s">
        <v>280</v>
      </c>
      <c r="B25" s="244">
        <f>60/1000</f>
        <v>0.06</v>
      </c>
      <c r="C25" s="241"/>
      <c r="D25" s="320">
        <f>B25*C25</f>
        <v>0</v>
      </c>
      <c r="E25" s="241"/>
      <c r="F25" s="320">
        <f>B25*E25</f>
        <v>0</v>
      </c>
      <c r="G25" s="320">
        <f>D25+F25</f>
        <v>0</v>
      </c>
    </row>
    <row r="26" spans="1:7" ht="17" customHeight="1">
      <c r="A26" s="319" t="s">
        <v>281</v>
      </c>
      <c r="B26" s="244">
        <f>12/100</f>
        <v>0.12</v>
      </c>
      <c r="C26" s="241"/>
      <c r="D26" s="320">
        <f>B26*C26</f>
        <v>0</v>
      </c>
      <c r="E26" s="241"/>
      <c r="F26" s="320">
        <f>B26*E26</f>
        <v>0</v>
      </c>
      <c r="G26" s="320">
        <f>D26+F26</f>
        <v>0</v>
      </c>
    </row>
    <row r="27" spans="1:7" ht="17" customHeight="1">
      <c r="A27" s="323" t="s">
        <v>16</v>
      </c>
      <c r="B27" s="196"/>
      <c r="C27" s="324"/>
      <c r="D27" s="324"/>
      <c r="E27" s="324"/>
      <c r="F27" s="324"/>
      <c r="G27" s="324"/>
    </row>
    <row r="28" spans="1:7" ht="17" customHeight="1">
      <c r="A28" s="325" t="s">
        <v>277</v>
      </c>
      <c r="B28" s="326">
        <f>16/1000</f>
        <v>1.6E-2</v>
      </c>
      <c r="C28" s="230"/>
      <c r="D28" s="327">
        <f>B28*C28</f>
        <v>0</v>
      </c>
      <c r="E28" s="230"/>
      <c r="F28" s="327">
        <f>B28*E28</f>
        <v>0</v>
      </c>
      <c r="G28" s="327">
        <f>D28+F28</f>
        <v>0</v>
      </c>
    </row>
    <row r="29" spans="1:7" ht="17" customHeight="1">
      <c r="A29" s="325" t="s">
        <v>278</v>
      </c>
      <c r="B29" s="326">
        <f>28/1000</f>
        <v>2.8000000000000001E-2</v>
      </c>
      <c r="C29" s="230"/>
      <c r="D29" s="327">
        <f>B29*C29</f>
        <v>0</v>
      </c>
      <c r="E29" s="230"/>
      <c r="F29" s="327">
        <f>B29*E29</f>
        <v>0</v>
      </c>
      <c r="G29" s="327">
        <f>D29+F29</f>
        <v>0</v>
      </c>
    </row>
    <row r="30" spans="1:7" ht="17" customHeight="1">
      <c r="A30" s="325" t="s">
        <v>279</v>
      </c>
      <c r="B30" s="326">
        <f>40/1000</f>
        <v>0.04</v>
      </c>
      <c r="C30" s="230"/>
      <c r="D30" s="327">
        <f>B30*C30</f>
        <v>0</v>
      </c>
      <c r="E30" s="230"/>
      <c r="F30" s="327">
        <f>B30*E30</f>
        <v>0</v>
      </c>
      <c r="G30" s="327">
        <f>D30+F30</f>
        <v>0</v>
      </c>
    </row>
    <row r="31" spans="1:7" ht="17" customHeight="1">
      <c r="A31" s="325" t="s">
        <v>280</v>
      </c>
      <c r="B31" s="326">
        <f>60/1000</f>
        <v>0.06</v>
      </c>
      <c r="C31" s="230"/>
      <c r="D31" s="327">
        <f>B31*C31</f>
        <v>0</v>
      </c>
      <c r="E31" s="230"/>
      <c r="F31" s="327">
        <f>B31*E31</f>
        <v>0</v>
      </c>
      <c r="G31" s="327">
        <f>D31+F31</f>
        <v>0</v>
      </c>
    </row>
    <row r="32" spans="1:7" ht="17" customHeight="1">
      <c r="A32" s="325" t="s">
        <v>281</v>
      </c>
      <c r="B32" s="326">
        <f>12/100</f>
        <v>0.12</v>
      </c>
      <c r="C32" s="230"/>
      <c r="D32" s="327">
        <f>B32*C32</f>
        <v>0</v>
      </c>
      <c r="E32" s="230"/>
      <c r="F32" s="327">
        <f>B32*E32</f>
        <v>0</v>
      </c>
      <c r="G32" s="327">
        <f>D32+F32</f>
        <v>0</v>
      </c>
    </row>
    <row r="33" spans="1:7" ht="17" customHeight="1">
      <c r="A33" s="321" t="s">
        <v>17</v>
      </c>
      <c r="B33" s="224"/>
      <c r="C33" s="208"/>
      <c r="D33" s="208"/>
      <c r="E33" s="208"/>
      <c r="F33" s="208"/>
      <c r="G33" s="208"/>
    </row>
    <row r="34" spans="1:7" ht="17" customHeight="1">
      <c r="A34" s="319" t="s">
        <v>272</v>
      </c>
      <c r="B34" s="244">
        <f>16/1000</f>
        <v>1.6E-2</v>
      </c>
      <c r="C34" s="241"/>
      <c r="D34" s="320">
        <f t="shared" ref="D34:D39" si="0">B34*C34</f>
        <v>0</v>
      </c>
      <c r="E34" s="241"/>
      <c r="F34" s="320">
        <f t="shared" ref="F34:F39" si="1">B34*E34</f>
        <v>0</v>
      </c>
      <c r="G34" s="320">
        <f t="shared" ref="G34:G39" si="2">D34+F34</f>
        <v>0</v>
      </c>
    </row>
    <row r="35" spans="1:7" ht="17" customHeight="1">
      <c r="A35" s="319" t="s">
        <v>273</v>
      </c>
      <c r="B35" s="244">
        <f>28/1000</f>
        <v>2.8000000000000001E-2</v>
      </c>
      <c r="C35" s="241"/>
      <c r="D35" s="320">
        <f t="shared" si="0"/>
        <v>0</v>
      </c>
      <c r="E35" s="241"/>
      <c r="F35" s="320">
        <f t="shared" si="1"/>
        <v>0</v>
      </c>
      <c r="G35" s="320">
        <f t="shared" si="2"/>
        <v>0</v>
      </c>
    </row>
    <row r="36" spans="1:7" ht="17" customHeight="1">
      <c r="A36" s="319" t="s">
        <v>274</v>
      </c>
      <c r="B36" s="244">
        <f>40/1000</f>
        <v>0.04</v>
      </c>
      <c r="C36" s="241"/>
      <c r="D36" s="320">
        <f t="shared" si="0"/>
        <v>0</v>
      </c>
      <c r="E36" s="241"/>
      <c r="F36" s="320">
        <f t="shared" si="1"/>
        <v>0</v>
      </c>
      <c r="G36" s="320">
        <f t="shared" si="2"/>
        <v>0</v>
      </c>
    </row>
    <row r="37" spans="1:7" ht="17" customHeight="1">
      <c r="A37" s="319" t="s">
        <v>275</v>
      </c>
      <c r="B37" s="244">
        <f>60/1000</f>
        <v>0.06</v>
      </c>
      <c r="C37" s="241"/>
      <c r="D37" s="320">
        <f t="shared" si="0"/>
        <v>0</v>
      </c>
      <c r="E37" s="241"/>
      <c r="F37" s="320">
        <f t="shared" si="1"/>
        <v>0</v>
      </c>
      <c r="G37" s="320">
        <f t="shared" si="2"/>
        <v>0</v>
      </c>
    </row>
    <row r="38" spans="1:7" ht="17" customHeight="1">
      <c r="A38" s="319" t="s">
        <v>281</v>
      </c>
      <c r="B38" s="244">
        <f>12/100</f>
        <v>0.12</v>
      </c>
      <c r="C38" s="241"/>
      <c r="D38" s="320">
        <f t="shared" si="0"/>
        <v>0</v>
      </c>
      <c r="E38" s="241"/>
      <c r="F38" s="320">
        <f t="shared" si="1"/>
        <v>0</v>
      </c>
      <c r="G38" s="320">
        <f t="shared" si="2"/>
        <v>0</v>
      </c>
    </row>
    <row r="39" spans="1:7" ht="17" customHeight="1">
      <c r="A39" s="319" t="s">
        <v>282</v>
      </c>
      <c r="B39" s="244">
        <f>0</f>
        <v>0</v>
      </c>
      <c r="C39" s="241"/>
      <c r="D39" s="320">
        <f t="shared" si="0"/>
        <v>0</v>
      </c>
      <c r="E39" s="241"/>
      <c r="F39" s="320">
        <f t="shared" si="1"/>
        <v>0</v>
      </c>
      <c r="G39" s="320">
        <f t="shared" si="2"/>
        <v>0</v>
      </c>
    </row>
    <row r="40" spans="1:7" ht="17" customHeight="1">
      <c r="A40" s="321" t="s">
        <v>283</v>
      </c>
      <c r="B40" s="224"/>
      <c r="C40" s="208"/>
      <c r="D40" s="208"/>
      <c r="E40" s="208"/>
      <c r="F40" s="208"/>
      <c r="G40" s="208"/>
    </row>
    <row r="41" spans="1:7" ht="17" customHeight="1">
      <c r="A41" s="319" t="s">
        <v>272</v>
      </c>
      <c r="B41" s="244">
        <f>16/1000</f>
        <v>1.6E-2</v>
      </c>
      <c r="C41" s="241"/>
      <c r="D41" s="320">
        <f t="shared" ref="D41:D48" si="3">B41*C41</f>
        <v>0</v>
      </c>
      <c r="E41" s="241"/>
      <c r="F41" s="320">
        <f t="shared" ref="F41:F48" si="4">B41*E41</f>
        <v>0</v>
      </c>
      <c r="G41" s="320">
        <f t="shared" ref="G41:G48" si="5">D41+F41</f>
        <v>0</v>
      </c>
    </row>
    <row r="42" spans="1:7" ht="17" customHeight="1">
      <c r="A42" s="319" t="s">
        <v>273</v>
      </c>
      <c r="B42" s="244">
        <f>28/1000</f>
        <v>2.8000000000000001E-2</v>
      </c>
      <c r="C42" s="241"/>
      <c r="D42" s="320">
        <f t="shared" si="3"/>
        <v>0</v>
      </c>
      <c r="E42" s="241"/>
      <c r="F42" s="320">
        <f t="shared" si="4"/>
        <v>0</v>
      </c>
      <c r="G42" s="320">
        <f t="shared" si="5"/>
        <v>0</v>
      </c>
    </row>
    <row r="43" spans="1:7" ht="17" customHeight="1">
      <c r="A43" s="319" t="s">
        <v>274</v>
      </c>
      <c r="B43" s="244">
        <f>40/1000</f>
        <v>0.04</v>
      </c>
      <c r="C43" s="241"/>
      <c r="D43" s="320">
        <f t="shared" si="3"/>
        <v>0</v>
      </c>
      <c r="E43" s="241"/>
      <c r="F43" s="320">
        <f t="shared" si="4"/>
        <v>0</v>
      </c>
      <c r="G43" s="320">
        <f>D43+F43</f>
        <v>0</v>
      </c>
    </row>
    <row r="44" spans="1:7" ht="17" customHeight="1">
      <c r="A44" s="319" t="s">
        <v>275</v>
      </c>
      <c r="B44" s="244">
        <f>60/1000</f>
        <v>0.06</v>
      </c>
      <c r="C44" s="241"/>
      <c r="D44" s="320">
        <f t="shared" si="3"/>
        <v>0</v>
      </c>
      <c r="E44" s="241"/>
      <c r="F44" s="320">
        <f t="shared" si="4"/>
        <v>0</v>
      </c>
      <c r="G44" s="320">
        <f t="shared" si="5"/>
        <v>0</v>
      </c>
    </row>
    <row r="45" spans="1:7" ht="17" customHeight="1">
      <c r="A45" s="319" t="s">
        <v>276</v>
      </c>
      <c r="B45" s="244">
        <f>12/100</f>
        <v>0.12</v>
      </c>
      <c r="C45" s="241"/>
      <c r="D45" s="320">
        <f t="shared" si="3"/>
        <v>0</v>
      </c>
      <c r="E45" s="241"/>
      <c r="F45" s="320">
        <f t="shared" si="4"/>
        <v>0</v>
      </c>
      <c r="G45" s="320">
        <f t="shared" si="5"/>
        <v>0</v>
      </c>
    </row>
    <row r="46" spans="1:7" ht="17" customHeight="1">
      <c r="A46" s="319" t="s">
        <v>20</v>
      </c>
      <c r="B46" s="244">
        <f>0</f>
        <v>0</v>
      </c>
      <c r="C46" s="241"/>
      <c r="D46" s="320">
        <f t="shared" si="3"/>
        <v>0</v>
      </c>
      <c r="E46" s="241"/>
      <c r="F46" s="320">
        <f t="shared" si="4"/>
        <v>0</v>
      </c>
      <c r="G46" s="320">
        <f t="shared" si="5"/>
        <v>0</v>
      </c>
    </row>
    <row r="47" spans="1:7" ht="17" customHeight="1">
      <c r="A47" s="319" t="s">
        <v>21</v>
      </c>
      <c r="B47" s="244">
        <f>0</f>
        <v>0</v>
      </c>
      <c r="C47" s="241"/>
      <c r="D47" s="320">
        <f t="shared" si="3"/>
        <v>0</v>
      </c>
      <c r="E47" s="241"/>
      <c r="F47" s="320">
        <f t="shared" si="4"/>
        <v>0</v>
      </c>
      <c r="G47" s="320">
        <f t="shared" si="5"/>
        <v>0</v>
      </c>
    </row>
    <row r="48" spans="1:7" ht="17" customHeight="1">
      <c r="A48" s="319" t="s">
        <v>284</v>
      </c>
      <c r="B48" s="244">
        <f>10/1000</f>
        <v>0.01</v>
      </c>
      <c r="C48" s="241"/>
      <c r="D48" s="320">
        <f t="shared" si="3"/>
        <v>0</v>
      </c>
      <c r="E48" s="241"/>
      <c r="F48" s="320">
        <f t="shared" si="4"/>
        <v>0</v>
      </c>
      <c r="G48" s="320">
        <f t="shared" si="5"/>
        <v>0</v>
      </c>
    </row>
    <row r="49" spans="1:7" ht="17" customHeight="1">
      <c r="A49" s="321" t="s">
        <v>285</v>
      </c>
      <c r="B49" s="224"/>
      <c r="C49" s="208"/>
      <c r="D49" s="208"/>
      <c r="E49" s="208"/>
      <c r="F49" s="208"/>
      <c r="G49" s="208"/>
    </row>
    <row r="50" spans="1:7" ht="17" customHeight="1">
      <c r="A50" s="319" t="s">
        <v>286</v>
      </c>
      <c r="B50" s="244">
        <f>16/1000</f>
        <v>1.6E-2</v>
      </c>
      <c r="C50" s="241"/>
      <c r="D50" s="320">
        <f>B50*C50</f>
        <v>0</v>
      </c>
      <c r="E50" s="208"/>
      <c r="F50" s="208"/>
      <c r="G50" s="320">
        <f>D50</f>
        <v>0</v>
      </c>
    </row>
    <row r="51" spans="1:7" ht="17" customHeight="1">
      <c r="A51" s="319" t="s">
        <v>287</v>
      </c>
      <c r="B51" s="244">
        <f>28/1000</f>
        <v>2.8000000000000001E-2</v>
      </c>
      <c r="C51" s="241"/>
      <c r="D51" s="320">
        <f>B51*C51</f>
        <v>0</v>
      </c>
      <c r="E51" s="208"/>
      <c r="F51" s="208"/>
      <c r="G51" s="320">
        <f>D51</f>
        <v>0</v>
      </c>
    </row>
    <row r="52" spans="1:7" ht="17" customHeight="1">
      <c r="A52" s="319" t="s">
        <v>288</v>
      </c>
      <c r="B52" s="244">
        <f>40/1000</f>
        <v>0.04</v>
      </c>
      <c r="C52" s="241"/>
      <c r="D52" s="320">
        <f>B52*C52</f>
        <v>0</v>
      </c>
      <c r="E52" s="208"/>
      <c r="F52" s="208"/>
      <c r="G52" s="320">
        <f>D52</f>
        <v>0</v>
      </c>
    </row>
    <row r="53" spans="1:7" ht="17" customHeight="1">
      <c r="A53" s="319" t="s">
        <v>289</v>
      </c>
      <c r="B53" s="244">
        <f>60/1000</f>
        <v>0.06</v>
      </c>
      <c r="C53" s="241"/>
      <c r="D53" s="320">
        <f>B53*C53</f>
        <v>0</v>
      </c>
      <c r="E53" s="208"/>
      <c r="F53" s="208"/>
      <c r="G53" s="320">
        <f>D53</f>
        <v>0</v>
      </c>
    </row>
    <row r="54" spans="1:7" ht="17" customHeight="1">
      <c r="A54" s="575" t="s">
        <v>31</v>
      </c>
      <c r="B54" s="224"/>
      <c r="C54" s="208"/>
      <c r="D54" s="208"/>
      <c r="E54" s="208"/>
      <c r="F54" s="208"/>
      <c r="G54" s="208"/>
    </row>
    <row r="55" spans="1:7" ht="17" customHeight="1">
      <c r="A55" s="321" t="s">
        <v>290</v>
      </c>
      <c r="B55" s="224"/>
      <c r="C55" s="208"/>
      <c r="D55" s="208"/>
      <c r="E55" s="208"/>
      <c r="F55" s="208"/>
      <c r="G55" s="208"/>
    </row>
    <row r="56" spans="1:7" ht="17" customHeight="1">
      <c r="A56" s="319" t="s">
        <v>291</v>
      </c>
      <c r="B56" s="244">
        <f>28/1000</f>
        <v>2.8000000000000001E-2</v>
      </c>
      <c r="C56" s="241"/>
      <c r="D56" s="320">
        <f>B56*C56</f>
        <v>0</v>
      </c>
      <c r="E56" s="208"/>
      <c r="F56" s="208"/>
      <c r="G56" s="320">
        <f>D56</f>
        <v>0</v>
      </c>
    </row>
    <row r="57" spans="1:7" ht="17" customHeight="1">
      <c r="A57" s="319" t="s">
        <v>292</v>
      </c>
      <c r="B57" s="244">
        <f>40/1000</f>
        <v>0.04</v>
      </c>
      <c r="C57" s="241"/>
      <c r="D57" s="320">
        <f>B57*C57</f>
        <v>0</v>
      </c>
      <c r="E57" s="208"/>
      <c r="F57" s="208"/>
      <c r="G57" s="320">
        <f>D57</f>
        <v>0</v>
      </c>
    </row>
    <row r="58" spans="1:7" ht="17" customHeight="1">
      <c r="A58" s="321" t="s">
        <v>293</v>
      </c>
      <c r="B58" s="224"/>
      <c r="C58" s="208"/>
      <c r="D58" s="208"/>
      <c r="E58" s="208"/>
      <c r="F58" s="208"/>
      <c r="G58" s="208"/>
    </row>
    <row r="59" spans="1:7" ht="17" customHeight="1">
      <c r="A59" s="319" t="s">
        <v>291</v>
      </c>
      <c r="B59" s="244">
        <f>56/1000</f>
        <v>5.6000000000000001E-2</v>
      </c>
      <c r="C59" s="241"/>
      <c r="D59" s="320">
        <f>B59*C59</f>
        <v>0</v>
      </c>
      <c r="E59" s="208"/>
      <c r="F59" s="208"/>
      <c r="G59" s="320">
        <f>D59</f>
        <v>0</v>
      </c>
    </row>
    <row r="60" spans="1:7" ht="17" customHeight="1">
      <c r="A60" s="319" t="s">
        <v>292</v>
      </c>
      <c r="B60" s="244">
        <f>80/1000</f>
        <v>0.08</v>
      </c>
      <c r="C60" s="241"/>
      <c r="D60" s="320">
        <f>B60*C60</f>
        <v>0</v>
      </c>
      <c r="E60" s="208"/>
      <c r="F60" s="208"/>
      <c r="G60" s="320">
        <f>D60</f>
        <v>0</v>
      </c>
    </row>
    <row r="61" spans="1:7" ht="17" customHeight="1">
      <c r="A61" s="319" t="s">
        <v>294</v>
      </c>
      <c r="B61" s="244">
        <f>12/100</f>
        <v>0.12</v>
      </c>
      <c r="C61" s="241"/>
      <c r="D61" s="320">
        <f>B61*C61</f>
        <v>0</v>
      </c>
      <c r="E61" s="208"/>
      <c r="F61" s="208"/>
      <c r="G61" s="320">
        <f>D61</f>
        <v>0</v>
      </c>
    </row>
    <row r="62" spans="1:7" ht="17" customHeight="1">
      <c r="A62" s="319" t="s">
        <v>32</v>
      </c>
      <c r="B62" s="244">
        <f>0</f>
        <v>0</v>
      </c>
      <c r="C62" s="241"/>
      <c r="D62" s="320">
        <f>B62*C62</f>
        <v>0</v>
      </c>
      <c r="E62" s="208"/>
      <c r="F62" s="208"/>
      <c r="G62" s="320">
        <f>D62</f>
        <v>0</v>
      </c>
    </row>
    <row r="63" spans="1:7" ht="17" customHeight="1">
      <c r="A63" s="317" t="s">
        <v>295</v>
      </c>
      <c r="B63" s="224"/>
      <c r="C63" s="208"/>
      <c r="D63" s="208"/>
      <c r="E63" s="208"/>
      <c r="F63" s="208"/>
      <c r="G63" s="208"/>
    </row>
    <row r="64" spans="1:7" ht="17" customHeight="1">
      <c r="A64" s="319" t="s">
        <v>36</v>
      </c>
      <c r="B64" s="244">
        <f>0</f>
        <v>0</v>
      </c>
      <c r="C64" s="241"/>
      <c r="D64" s="320">
        <f>B64*C64</f>
        <v>0</v>
      </c>
      <c r="E64" s="208"/>
      <c r="F64" s="208"/>
      <c r="G64" s="320">
        <f>D64</f>
        <v>0</v>
      </c>
    </row>
    <row r="65" spans="1:7" ht="17" customHeight="1">
      <c r="A65" s="319" t="s">
        <v>37</v>
      </c>
      <c r="B65" s="244">
        <f>80/1000</f>
        <v>0.08</v>
      </c>
      <c r="C65" s="241"/>
      <c r="D65" s="320">
        <f>B65*C65</f>
        <v>0</v>
      </c>
      <c r="E65" s="208"/>
      <c r="F65" s="208"/>
      <c r="G65" s="320">
        <f>D65</f>
        <v>0</v>
      </c>
    </row>
    <row r="66" spans="1:7" ht="17" customHeight="1">
      <c r="A66" s="321" t="s">
        <v>39</v>
      </c>
      <c r="B66" s="224"/>
      <c r="C66" s="208"/>
      <c r="D66" s="208"/>
      <c r="E66" s="208"/>
      <c r="F66" s="208"/>
      <c r="G66" s="208"/>
    </row>
    <row r="67" spans="1:7" ht="17" customHeight="1">
      <c r="A67" s="319" t="s">
        <v>296</v>
      </c>
      <c r="B67" s="244">
        <f>0</f>
        <v>0</v>
      </c>
      <c r="C67" s="241"/>
      <c r="D67" s="320">
        <f>B67*C67</f>
        <v>0</v>
      </c>
      <c r="E67" s="208"/>
      <c r="F67" s="208"/>
      <c r="G67" s="320">
        <f>D67</f>
        <v>0</v>
      </c>
    </row>
    <row r="68" spans="1:7" ht="17" customHeight="1">
      <c r="A68" s="319" t="s">
        <v>297</v>
      </c>
      <c r="B68" s="244">
        <f>30/100</f>
        <v>0.3</v>
      </c>
      <c r="C68" s="241"/>
      <c r="D68" s="320">
        <f>B68*C68</f>
        <v>0</v>
      </c>
      <c r="E68" s="208"/>
      <c r="F68" s="208"/>
      <c r="G68" s="320">
        <f>D68</f>
        <v>0</v>
      </c>
    </row>
    <row r="69" spans="1:7" ht="17" customHeight="1">
      <c r="A69" s="321" t="s">
        <v>40</v>
      </c>
      <c r="B69" s="224"/>
      <c r="C69" s="208"/>
      <c r="D69" s="208"/>
      <c r="E69" s="208"/>
      <c r="F69" s="208"/>
      <c r="G69" s="208"/>
    </row>
    <row r="70" spans="1:7" ht="17" customHeight="1">
      <c r="A70" s="319" t="s">
        <v>298</v>
      </c>
      <c r="B70" s="244">
        <f>28/1000</f>
        <v>2.8000000000000001E-2</v>
      </c>
      <c r="C70" s="241"/>
      <c r="D70" s="320">
        <f>B70*C70</f>
        <v>0</v>
      </c>
      <c r="E70" s="208"/>
      <c r="F70" s="208"/>
      <c r="G70" s="320">
        <f>D70</f>
        <v>0</v>
      </c>
    </row>
    <row r="71" spans="1:7" ht="17" customHeight="1">
      <c r="A71" s="321" t="s">
        <v>299</v>
      </c>
      <c r="B71" s="224"/>
      <c r="C71" s="208"/>
      <c r="D71" s="208"/>
      <c r="E71" s="208"/>
      <c r="F71" s="208"/>
      <c r="G71" s="208"/>
    </row>
    <row r="72" spans="1:7" ht="17" customHeight="1">
      <c r="A72" s="319" t="s">
        <v>272</v>
      </c>
      <c r="B72" s="244">
        <f>28/1000</f>
        <v>2.8000000000000001E-2</v>
      </c>
      <c r="C72" s="241"/>
      <c r="D72" s="320">
        <f>B72*C72</f>
        <v>0</v>
      </c>
      <c r="E72" s="208"/>
      <c r="F72" s="208"/>
      <c r="G72" s="320">
        <f>D72</f>
        <v>0</v>
      </c>
    </row>
    <row r="73" spans="1:7" ht="17" customHeight="1">
      <c r="A73" s="319" t="s">
        <v>273</v>
      </c>
      <c r="B73" s="244">
        <f>40/1000</f>
        <v>0.04</v>
      </c>
      <c r="C73" s="241"/>
      <c r="D73" s="320">
        <f>B73*C73</f>
        <v>0</v>
      </c>
      <c r="E73" s="208"/>
      <c r="F73" s="208"/>
      <c r="G73" s="320">
        <f>D73</f>
        <v>0</v>
      </c>
    </row>
    <row r="74" spans="1:7" ht="17" customHeight="1">
      <c r="A74" s="319" t="s">
        <v>274</v>
      </c>
      <c r="B74" s="244">
        <f>60/1000</f>
        <v>0.06</v>
      </c>
      <c r="C74" s="241"/>
      <c r="D74" s="320">
        <f>B74*C74</f>
        <v>0</v>
      </c>
      <c r="E74" s="208"/>
      <c r="F74" s="208"/>
      <c r="G74" s="320">
        <f>D74</f>
        <v>0</v>
      </c>
    </row>
    <row r="75" spans="1:7" ht="17" customHeight="1">
      <c r="A75" s="319" t="s">
        <v>275</v>
      </c>
      <c r="B75" s="244">
        <f>12/100</f>
        <v>0.12</v>
      </c>
      <c r="C75" s="241"/>
      <c r="D75" s="320">
        <f>B75*C75</f>
        <v>0</v>
      </c>
      <c r="E75" s="208"/>
      <c r="F75" s="208"/>
      <c r="G75" s="320">
        <f>D75</f>
        <v>0</v>
      </c>
    </row>
    <row r="76" spans="1:7" ht="17" customHeight="1">
      <c r="A76" s="319" t="s">
        <v>276</v>
      </c>
      <c r="B76" s="244">
        <f>15/100</f>
        <v>0.15</v>
      </c>
      <c r="C76" s="241"/>
      <c r="D76" s="320">
        <f>B76*C76</f>
        <v>0</v>
      </c>
      <c r="E76" s="208"/>
      <c r="F76" s="208"/>
      <c r="G76" s="320">
        <f>D76</f>
        <v>0</v>
      </c>
    </row>
    <row r="77" spans="1:7" ht="17" customHeight="1">
      <c r="A77" s="321" t="s">
        <v>300</v>
      </c>
      <c r="B77" s="224"/>
      <c r="C77" s="208"/>
      <c r="D77" s="208"/>
      <c r="E77" s="208"/>
      <c r="F77" s="208"/>
      <c r="G77" s="208"/>
    </row>
    <row r="78" spans="1:7" ht="17" customHeight="1">
      <c r="A78" s="319" t="s">
        <v>298</v>
      </c>
      <c r="B78" s="244">
        <f>28/1000</f>
        <v>2.8000000000000001E-2</v>
      </c>
      <c r="C78" s="241"/>
      <c r="D78" s="320">
        <f>B78*C78</f>
        <v>0</v>
      </c>
      <c r="E78" s="208"/>
      <c r="F78" s="208"/>
      <c r="G78" s="320">
        <f>D78</f>
        <v>0</v>
      </c>
    </row>
    <row r="79" spans="1:7" ht="17" customHeight="1">
      <c r="A79" s="321" t="s">
        <v>299</v>
      </c>
      <c r="B79" s="224"/>
      <c r="C79" s="208"/>
      <c r="D79" s="208"/>
      <c r="E79" s="208"/>
      <c r="F79" s="208"/>
      <c r="G79" s="208"/>
    </row>
    <row r="80" spans="1:7" ht="17" customHeight="1">
      <c r="A80" s="319" t="s">
        <v>272</v>
      </c>
      <c r="B80" s="244">
        <f>28/1000</f>
        <v>2.8000000000000001E-2</v>
      </c>
      <c r="C80" s="241"/>
      <c r="D80" s="320">
        <f>B80*C80</f>
        <v>0</v>
      </c>
      <c r="E80" s="208"/>
      <c r="F80" s="208"/>
      <c r="G80" s="320">
        <f>D80</f>
        <v>0</v>
      </c>
    </row>
    <row r="81" spans="1:7" ht="17" customHeight="1">
      <c r="A81" s="319" t="s">
        <v>273</v>
      </c>
      <c r="B81" s="244">
        <f>40/1000</f>
        <v>0.04</v>
      </c>
      <c r="C81" s="241"/>
      <c r="D81" s="320">
        <f>B81*C81</f>
        <v>0</v>
      </c>
      <c r="E81" s="208"/>
      <c r="F81" s="208"/>
      <c r="G81" s="320">
        <f>D81</f>
        <v>0</v>
      </c>
    </row>
    <row r="82" spans="1:7" ht="17" customHeight="1">
      <c r="A82" s="319" t="s">
        <v>274</v>
      </c>
      <c r="B82" s="244">
        <f>60/1000</f>
        <v>0.06</v>
      </c>
      <c r="C82" s="241"/>
      <c r="D82" s="320">
        <f>B82*C82</f>
        <v>0</v>
      </c>
      <c r="E82" s="208"/>
      <c r="F82" s="208"/>
      <c r="G82" s="320">
        <f>D82</f>
        <v>0</v>
      </c>
    </row>
    <row r="83" spans="1:7" ht="17" customHeight="1">
      <c r="A83" s="319" t="s">
        <v>275</v>
      </c>
      <c r="B83" s="244">
        <f>12/100</f>
        <v>0.12</v>
      </c>
      <c r="C83" s="241"/>
      <c r="D83" s="320">
        <f>B83*C83</f>
        <v>0</v>
      </c>
      <c r="E83" s="208"/>
      <c r="F83" s="208"/>
      <c r="G83" s="320">
        <f>D83</f>
        <v>0</v>
      </c>
    </row>
    <row r="84" spans="1:7" ht="17" customHeight="1">
      <c r="A84" s="319" t="s">
        <v>276</v>
      </c>
      <c r="B84" s="244">
        <f>15/100</f>
        <v>0.15</v>
      </c>
      <c r="C84" s="241"/>
      <c r="D84" s="320">
        <f>B84*C84</f>
        <v>0</v>
      </c>
      <c r="E84" s="208"/>
      <c r="F84" s="208"/>
      <c r="G84" s="320">
        <f>D84</f>
        <v>0</v>
      </c>
    </row>
    <row r="85" spans="1:7" ht="17" customHeight="1">
      <c r="A85" s="321" t="s">
        <v>41</v>
      </c>
      <c r="B85" s="224"/>
      <c r="C85" s="208"/>
      <c r="D85" s="208"/>
      <c r="E85" s="208"/>
      <c r="F85" s="208"/>
      <c r="G85" s="208"/>
    </row>
    <row r="86" spans="1:7" ht="17" customHeight="1">
      <c r="A86" s="319" t="s">
        <v>298</v>
      </c>
      <c r="B86" s="244">
        <f>28/1000</f>
        <v>2.8000000000000001E-2</v>
      </c>
      <c r="C86" s="241"/>
      <c r="D86" s="320">
        <f>B86*C86</f>
        <v>0</v>
      </c>
      <c r="E86" s="208"/>
      <c r="F86" s="208"/>
      <c r="G86" s="320">
        <f>D86</f>
        <v>0</v>
      </c>
    </row>
    <row r="87" spans="1:7" ht="17" customHeight="1">
      <c r="A87" s="321" t="s">
        <v>299</v>
      </c>
      <c r="B87" s="224"/>
      <c r="C87" s="208"/>
      <c r="D87" s="208"/>
      <c r="E87" s="208"/>
      <c r="F87" s="208"/>
      <c r="G87" s="208"/>
    </row>
    <row r="88" spans="1:7" ht="17" customHeight="1">
      <c r="A88" s="319" t="s">
        <v>272</v>
      </c>
      <c r="B88" s="244">
        <f>28/1000</f>
        <v>2.8000000000000001E-2</v>
      </c>
      <c r="C88" s="241"/>
      <c r="D88" s="320">
        <f>B88*C88</f>
        <v>0</v>
      </c>
      <c r="E88" s="208"/>
      <c r="F88" s="208"/>
      <c r="G88" s="320">
        <f>D88</f>
        <v>0</v>
      </c>
    </row>
    <row r="89" spans="1:7" ht="17" customHeight="1">
      <c r="A89" s="319" t="s">
        <v>273</v>
      </c>
      <c r="B89" s="244">
        <f>40/1000</f>
        <v>0.04</v>
      </c>
      <c r="C89" s="241"/>
      <c r="D89" s="320">
        <f>B89*C89</f>
        <v>0</v>
      </c>
      <c r="E89" s="208"/>
      <c r="F89" s="208"/>
      <c r="G89" s="320">
        <f>D89</f>
        <v>0</v>
      </c>
    </row>
    <row r="90" spans="1:7" ht="17" customHeight="1">
      <c r="A90" s="319" t="s">
        <v>274</v>
      </c>
      <c r="B90" s="244">
        <f>60/1000</f>
        <v>0.06</v>
      </c>
      <c r="C90" s="241"/>
      <c r="D90" s="320">
        <f>B90*C90</f>
        <v>0</v>
      </c>
      <c r="E90" s="208"/>
      <c r="F90" s="208"/>
      <c r="G90" s="320">
        <f>D90</f>
        <v>0</v>
      </c>
    </row>
    <row r="91" spans="1:7" ht="17" customHeight="1">
      <c r="A91" s="319" t="s">
        <v>275</v>
      </c>
      <c r="B91" s="244">
        <f>12/100</f>
        <v>0.12</v>
      </c>
      <c r="C91" s="241"/>
      <c r="D91" s="320">
        <f>B91*C91</f>
        <v>0</v>
      </c>
      <c r="E91" s="208"/>
      <c r="F91" s="208"/>
      <c r="G91" s="320">
        <f>D91</f>
        <v>0</v>
      </c>
    </row>
    <row r="92" spans="1:7" ht="17" customHeight="1">
      <c r="A92" s="319" t="s">
        <v>276</v>
      </c>
      <c r="B92" s="244">
        <f>15/100</f>
        <v>0.15</v>
      </c>
      <c r="C92" s="241"/>
      <c r="D92" s="320">
        <f>B92*C92</f>
        <v>0</v>
      </c>
      <c r="E92" s="208"/>
      <c r="F92" s="208"/>
      <c r="G92" s="320">
        <f>D92</f>
        <v>0</v>
      </c>
    </row>
    <row r="93" spans="1:7" ht="17" customHeight="1">
      <c r="A93" s="321" t="s">
        <v>42</v>
      </c>
      <c r="B93" s="224"/>
      <c r="C93" s="208"/>
      <c r="D93" s="208"/>
      <c r="E93" s="208"/>
      <c r="F93" s="208"/>
      <c r="G93" s="208"/>
    </row>
    <row r="94" spans="1:7" ht="17" customHeight="1">
      <c r="A94" s="319" t="s">
        <v>301</v>
      </c>
      <c r="B94" s="244">
        <f>20/1000</f>
        <v>0.02</v>
      </c>
      <c r="C94" s="241"/>
      <c r="D94" s="320">
        <f>B94*C94</f>
        <v>0</v>
      </c>
      <c r="E94" s="208"/>
      <c r="F94" s="208"/>
      <c r="G94" s="320">
        <f>D94</f>
        <v>0</v>
      </c>
    </row>
    <row r="95" spans="1:7" ht="17" customHeight="1">
      <c r="A95" s="319" t="s">
        <v>302</v>
      </c>
      <c r="B95" s="244">
        <f>25/100</f>
        <v>0.25</v>
      </c>
      <c r="C95" s="241"/>
      <c r="D95" s="320">
        <f>B95*C95</f>
        <v>0</v>
      </c>
      <c r="E95" s="208"/>
      <c r="F95" s="208"/>
      <c r="G95" s="320">
        <f>D95</f>
        <v>0</v>
      </c>
    </row>
    <row r="96" spans="1:7" ht="17" customHeight="1">
      <c r="A96" s="319" t="s">
        <v>43</v>
      </c>
      <c r="B96" s="244">
        <f>2/100</f>
        <v>0.02</v>
      </c>
      <c r="C96" s="241"/>
      <c r="D96" s="320">
        <f>B96*C96</f>
        <v>0</v>
      </c>
      <c r="E96" s="208"/>
      <c r="F96" s="208"/>
      <c r="G96" s="320">
        <f>D96</f>
        <v>0</v>
      </c>
    </row>
    <row r="97" spans="1:7" ht="17" customHeight="1">
      <c r="A97" s="319" t="s">
        <v>303</v>
      </c>
      <c r="B97" s="224"/>
      <c r="C97" s="320">
        <f>SUM(C5:C96)</f>
        <v>0</v>
      </c>
      <c r="D97" s="320">
        <f>SUM(D5:D96)</f>
        <v>0</v>
      </c>
      <c r="E97" s="320">
        <f>SUM(E5:E96)</f>
        <v>0</v>
      </c>
      <c r="F97" s="320">
        <f>SUM(F5:F96)</f>
        <v>0</v>
      </c>
      <c r="G97" s="320">
        <f>SUM(G5:G96)</f>
        <v>0</v>
      </c>
    </row>
  </sheetData>
  <mergeCells count="6">
    <mergeCell ref="A1:G1"/>
    <mergeCell ref="A2:A3"/>
    <mergeCell ref="B2:B3"/>
    <mergeCell ref="C2:D2"/>
    <mergeCell ref="E2:F2"/>
    <mergeCell ref="G2:G3"/>
  </mergeCells>
  <dataValidations count="1">
    <dataValidation type="decimal" showErrorMessage="1" errorTitle="Kesalahan Jenis Data" error="Data yang dimasukkan harus berupa Angka!" sqref="C88:C92 C86 C80:C84 C78 C72:C76 C70 C67:C68 C64:C65 C59:C62 C56:C57 C50:C53 E41:E48 C41:C48 E34:E39 C34:C39 C22:C32 C94:C96 E8:E20 C8:C20 E6 C6 E22:E32" xr:uid="{00000000-0002-0000-0D00-000000000000}">
      <formula1>-1000000000000000000</formula1>
      <formula2>1000000000000000000</formula2>
    </dataValidation>
  </dataValidations>
  <pageMargins left="0.25" right="0.25" top="0.75" bottom="0.75" header="0.3" footer="0.3"/>
  <pageSetup paperSize="9" scale="49" orientation="portrait" r:id="rId1"/>
  <rowBreaks count="1" manualBreakCount="1">
    <brk id="6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I7"/>
  <sheetViews>
    <sheetView zoomScaleNormal="100" workbookViewId="0">
      <selection activeCell="E16" sqref="A1:XFD1048576"/>
    </sheetView>
  </sheetViews>
  <sheetFormatPr baseColWidth="10" defaultColWidth="9.1640625" defaultRowHeight="19"/>
  <cols>
    <col min="1" max="1" width="23.83203125" style="268" customWidth="1"/>
    <col min="2" max="2" width="13.5" style="268" customWidth="1"/>
    <col min="3" max="3" width="9.83203125" style="268" customWidth="1"/>
    <col min="4" max="4" width="12.1640625" style="268" bestFit="1" customWidth="1"/>
    <col min="5" max="5" width="15.33203125" style="268" customWidth="1"/>
    <col min="6" max="6" width="12.33203125" style="268" customWidth="1"/>
    <col min="7" max="7" width="13.6640625" style="268" customWidth="1"/>
    <col min="8" max="8" width="8.5" style="268" bestFit="1" customWidth="1"/>
    <col min="9" max="9" width="9.33203125" style="268" bestFit="1" customWidth="1"/>
    <col min="10" max="16384" width="9.1640625" style="268"/>
  </cols>
  <sheetData>
    <row r="1" spans="1:9">
      <c r="A1" s="702" t="s">
        <v>304</v>
      </c>
      <c r="B1" s="702"/>
      <c r="C1" s="702"/>
      <c r="D1" s="702"/>
      <c r="E1" s="702"/>
      <c r="F1" s="702"/>
      <c r="G1" s="702"/>
      <c r="H1" s="702"/>
      <c r="I1" s="702"/>
    </row>
    <row r="2" spans="1:9">
      <c r="A2" s="694" t="s">
        <v>844</v>
      </c>
      <c r="B2" s="731" t="str">
        <f>"Nama Reasuradur"</f>
        <v>Nama Reasuradur</v>
      </c>
      <c r="C2" s="731" t="str">
        <f>"Dalam Negeri/Luar Negeri"</f>
        <v>Dalam Negeri/Luar Negeri</v>
      </c>
      <c r="D2" s="731" t="str">
        <f>"Peringkat"</f>
        <v>Peringkat</v>
      </c>
      <c r="E2" s="732" t="str">
        <f>"Cadangan Teknis Beban Reasuradur"</f>
        <v>Cadangan Teknis Beban Reasuradur</v>
      </c>
      <c r="F2" s="732" t="str">
        <f>"Deposit dan/atau Premi yang Ditahan di Perusahaan Ceding"</f>
        <v>Deposit dan/atau Premi yang Ditahan di Perusahaan Ceding</v>
      </c>
      <c r="G2" s="732" t="str">
        <f>"Eksposur Reasuransi Neto"</f>
        <v>Eksposur Reasuransi Neto</v>
      </c>
      <c r="H2" s="731" t="str">
        <f>"Faktor"</f>
        <v>Faktor</v>
      </c>
      <c r="I2" s="732" t="str">
        <f>"Jumlah Deviasi"</f>
        <v>Jumlah Deviasi</v>
      </c>
    </row>
    <row r="3" spans="1:9" ht="75.75" customHeight="1">
      <c r="A3" s="694"/>
      <c r="B3" s="731"/>
      <c r="C3" s="731"/>
      <c r="D3" s="731"/>
      <c r="E3" s="732"/>
      <c r="F3" s="732"/>
      <c r="G3" s="732"/>
      <c r="H3" s="731"/>
      <c r="I3" s="733"/>
    </row>
    <row r="4" spans="1:9">
      <c r="A4" s="323" t="s">
        <v>423</v>
      </c>
      <c r="B4" s="242"/>
      <c r="C4" s="243"/>
      <c r="D4" s="243"/>
      <c r="E4" s="328"/>
      <c r="F4" s="328"/>
      <c r="G4" s="329">
        <f>E4-F4</f>
        <v>0</v>
      </c>
      <c r="H4" s="330">
        <f>IF(C4="LO_IDN",2.8%,IF(D4=1,2.8%,IF(D4=2,4%,IF(D4=3,6%,IF(D4=4,12%,IF(D4=5,15%,0%))))))</f>
        <v>0</v>
      </c>
      <c r="I4" s="298">
        <f>G4*H4</f>
        <v>0</v>
      </c>
    </row>
    <row r="5" spans="1:9">
      <c r="A5" s="323" t="s">
        <v>424</v>
      </c>
      <c r="B5" s="242"/>
      <c r="C5" s="243"/>
      <c r="D5" s="243"/>
      <c r="E5" s="328"/>
      <c r="F5" s="328"/>
      <c r="G5" s="329">
        <f t="shared" ref="G5:G6" si="0">E5-F5</f>
        <v>0</v>
      </c>
      <c r="H5" s="330">
        <f t="shared" ref="H5:H6" si="1">IF(C5="LO_IDN",2.8%,IF(D5=1,2.8%,IF(D5=2,4%,IF(D5=3,6%,IF(D5=4,12%,IF(D5=5,15%,0%))))))</f>
        <v>0</v>
      </c>
      <c r="I5" s="298">
        <f t="shared" ref="I5:I6" si="2">G5*H5</f>
        <v>0</v>
      </c>
    </row>
    <row r="6" spans="1:9" ht="54" customHeight="1">
      <c r="A6" s="331" t="s">
        <v>425</v>
      </c>
      <c r="B6" s="242"/>
      <c r="C6" s="243"/>
      <c r="D6" s="243"/>
      <c r="E6" s="328"/>
      <c r="F6" s="328"/>
      <c r="G6" s="329">
        <f t="shared" si="0"/>
        <v>0</v>
      </c>
      <c r="H6" s="330">
        <f t="shared" si="1"/>
        <v>0</v>
      </c>
      <c r="I6" s="298">
        <f t="shared" si="2"/>
        <v>0</v>
      </c>
    </row>
    <row r="7" spans="1:9">
      <c r="A7" s="332" t="s">
        <v>7</v>
      </c>
      <c r="B7" s="235"/>
      <c r="C7" s="235"/>
      <c r="D7" s="235"/>
      <c r="E7" s="320">
        <f>SUM(E4:E6)</f>
        <v>0</v>
      </c>
      <c r="F7" s="320">
        <f>SUM(F4:F6)</f>
        <v>0</v>
      </c>
      <c r="G7" s="320">
        <f>SUM(G4:G6)</f>
        <v>0</v>
      </c>
      <c r="H7" s="235"/>
      <c r="I7" s="320">
        <f>SUM(I4:I6)</f>
        <v>0</v>
      </c>
    </row>
  </sheetData>
  <mergeCells count="10">
    <mergeCell ref="A1:I1"/>
    <mergeCell ref="A2:A3"/>
    <mergeCell ref="H2:H3"/>
    <mergeCell ref="I2:I3"/>
    <mergeCell ref="B2:B3"/>
    <mergeCell ref="C2:C3"/>
    <mergeCell ref="D2:D3"/>
    <mergeCell ref="E2:E3"/>
    <mergeCell ref="F2:F3"/>
    <mergeCell ref="G2:G3"/>
  </mergeCells>
  <pageMargins left="0.25" right="0.25"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9"/>
  <dimension ref="A1:E1214"/>
  <sheetViews>
    <sheetView topLeftCell="A936" zoomScaleNormal="100" workbookViewId="0">
      <selection activeCell="C958" sqref="C958"/>
    </sheetView>
  </sheetViews>
  <sheetFormatPr baseColWidth="10" defaultColWidth="8.6640625" defaultRowHeight="15"/>
  <cols>
    <col min="1" max="1" width="30" style="40" bestFit="1" customWidth="1"/>
    <col min="2" max="2" width="7.5" style="40" bestFit="1" customWidth="1"/>
    <col min="3" max="3" width="75.83203125" style="40" bestFit="1" customWidth="1"/>
    <col min="4" max="16384" width="8.6640625" style="40"/>
  </cols>
  <sheetData>
    <row r="1" spans="1:5" ht="16">
      <c r="A1" s="41" t="s">
        <v>875</v>
      </c>
      <c r="B1" s="42" t="s">
        <v>876</v>
      </c>
      <c r="C1" s="41" t="s">
        <v>877</v>
      </c>
      <c r="D1" s="43"/>
      <c r="E1" s="43"/>
    </row>
    <row r="2" spans="1:5">
      <c r="A2" s="49" t="s">
        <v>878</v>
      </c>
      <c r="B2" s="50">
        <v>0</v>
      </c>
      <c r="C2" s="51" t="s">
        <v>879</v>
      </c>
      <c r="D2" s="43"/>
      <c r="E2" s="43"/>
    </row>
    <row r="3" spans="1:5">
      <c r="A3" s="49" t="s">
        <v>878</v>
      </c>
      <c r="B3" s="50">
        <v>1</v>
      </c>
      <c r="C3" s="51" t="s">
        <v>880</v>
      </c>
      <c r="D3" s="43"/>
      <c r="E3" s="43"/>
    </row>
    <row r="4" spans="1:5">
      <c r="A4" s="49" t="s">
        <v>878</v>
      </c>
      <c r="B4" s="50">
        <v>2</v>
      </c>
      <c r="C4" s="51" t="s">
        <v>881</v>
      </c>
      <c r="D4" s="43"/>
      <c r="E4" s="43"/>
    </row>
    <row r="5" spans="1:5">
      <c r="A5" s="49" t="s">
        <v>878</v>
      </c>
      <c r="B5" s="50">
        <v>3</v>
      </c>
      <c r="C5" s="51" t="s">
        <v>853</v>
      </c>
      <c r="D5" s="43"/>
      <c r="E5" s="43"/>
    </row>
    <row r="6" spans="1:5">
      <c r="A6" s="49" t="s">
        <v>878</v>
      </c>
      <c r="B6" s="50">
        <v>4</v>
      </c>
      <c r="C6" s="51" t="s">
        <v>854</v>
      </c>
      <c r="D6" s="43"/>
      <c r="E6" s="43"/>
    </row>
    <row r="7" spans="1:5">
      <c r="A7" s="49" t="s">
        <v>878</v>
      </c>
      <c r="B7" s="50">
        <v>5</v>
      </c>
      <c r="C7" s="51" t="s">
        <v>882</v>
      </c>
      <c r="D7" s="43"/>
      <c r="E7" s="43"/>
    </row>
    <row r="8" spans="1:5">
      <c r="A8" s="49" t="s">
        <v>878</v>
      </c>
      <c r="B8" s="50">
        <v>6</v>
      </c>
      <c r="C8" s="51" t="s">
        <v>855</v>
      </c>
      <c r="D8" s="43"/>
      <c r="E8" s="43"/>
    </row>
    <row r="9" spans="1:5" ht="16">
      <c r="A9" s="49" t="s">
        <v>883</v>
      </c>
      <c r="B9" s="52" t="s">
        <v>773</v>
      </c>
      <c r="C9" s="53" t="s">
        <v>4</v>
      </c>
      <c r="D9" s="43"/>
      <c r="E9" s="43"/>
    </row>
    <row r="10" spans="1:5" ht="16">
      <c r="A10" s="49" t="s">
        <v>883</v>
      </c>
      <c r="B10" s="52">
        <v>10</v>
      </c>
      <c r="C10" s="53" t="s">
        <v>884</v>
      </c>
      <c r="D10" s="43"/>
      <c r="E10" s="43"/>
    </row>
    <row r="11" spans="1:5" ht="16">
      <c r="A11" s="49" t="s">
        <v>883</v>
      </c>
      <c r="B11" s="52">
        <v>20</v>
      </c>
      <c r="C11" s="53" t="s">
        <v>885</v>
      </c>
      <c r="D11" s="43"/>
      <c r="E11" s="43"/>
    </row>
    <row r="12" spans="1:5" ht="16">
      <c r="A12" s="49" t="s">
        <v>883</v>
      </c>
      <c r="B12" s="52">
        <v>30</v>
      </c>
      <c r="C12" s="53" t="s">
        <v>886</v>
      </c>
      <c r="D12" s="43"/>
      <c r="E12" s="43"/>
    </row>
    <row r="13" spans="1:5" ht="16">
      <c r="A13" s="49" t="s">
        <v>883</v>
      </c>
      <c r="B13" s="52">
        <v>40</v>
      </c>
      <c r="C13" s="54" t="s">
        <v>887</v>
      </c>
      <c r="D13" s="43"/>
      <c r="E13" s="43"/>
    </row>
    <row r="14" spans="1:5" ht="16">
      <c r="A14" s="49" t="s">
        <v>883</v>
      </c>
      <c r="B14" s="52">
        <v>50</v>
      </c>
      <c r="C14" s="54" t="s">
        <v>888</v>
      </c>
      <c r="D14" s="43"/>
      <c r="E14" s="43"/>
    </row>
    <row r="15" spans="1:5" ht="16">
      <c r="A15" s="49" t="s">
        <v>883</v>
      </c>
      <c r="B15" s="52">
        <v>60</v>
      </c>
      <c r="C15" s="54" t="s">
        <v>889</v>
      </c>
      <c r="D15" s="43"/>
      <c r="E15" s="43"/>
    </row>
    <row r="16" spans="1:5" ht="16">
      <c r="A16" s="49" t="s">
        <v>883</v>
      </c>
      <c r="B16" s="52">
        <v>70</v>
      </c>
      <c r="C16" s="54" t="s">
        <v>890</v>
      </c>
      <c r="D16" s="43"/>
      <c r="E16" s="43"/>
    </row>
    <row r="17" spans="1:5" ht="16">
      <c r="A17" s="49" t="s">
        <v>883</v>
      </c>
      <c r="B17" s="52">
        <v>80</v>
      </c>
      <c r="C17" s="54" t="s">
        <v>891</v>
      </c>
      <c r="D17" s="43"/>
      <c r="E17" s="43"/>
    </row>
    <row r="18" spans="1:5" ht="16">
      <c r="A18" s="49" t="s">
        <v>883</v>
      </c>
      <c r="B18" s="52">
        <v>90</v>
      </c>
      <c r="C18" s="54" t="s">
        <v>892</v>
      </c>
      <c r="D18" s="43"/>
      <c r="E18" s="43"/>
    </row>
    <row r="19" spans="1:5" ht="16">
      <c r="A19" s="49" t="s">
        <v>883</v>
      </c>
      <c r="B19" s="52">
        <v>15</v>
      </c>
      <c r="C19" s="54" t="s">
        <v>893</v>
      </c>
      <c r="D19" s="43"/>
      <c r="E19" s="43"/>
    </row>
    <row r="20" spans="1:5">
      <c r="A20" s="49" t="s">
        <v>894</v>
      </c>
      <c r="B20" s="55" t="s">
        <v>895</v>
      </c>
      <c r="C20" s="56" t="s">
        <v>896</v>
      </c>
      <c r="D20" s="43"/>
      <c r="E20" s="43"/>
    </row>
    <row r="21" spans="1:5">
      <c r="A21" s="49" t="s">
        <v>894</v>
      </c>
      <c r="B21" s="55" t="s">
        <v>897</v>
      </c>
      <c r="C21" s="56" t="s">
        <v>898</v>
      </c>
      <c r="D21" s="43"/>
      <c r="E21" s="43"/>
    </row>
    <row r="22" spans="1:5">
      <c r="A22" s="49" t="s">
        <v>894</v>
      </c>
      <c r="B22" s="55" t="s">
        <v>899</v>
      </c>
      <c r="C22" s="56" t="s">
        <v>900</v>
      </c>
      <c r="D22" s="43"/>
      <c r="E22" s="43"/>
    </row>
    <row r="23" spans="1:5">
      <c r="A23" s="49" t="s">
        <v>894</v>
      </c>
      <c r="B23" s="55" t="s">
        <v>901</v>
      </c>
      <c r="C23" s="56" t="s">
        <v>902</v>
      </c>
      <c r="D23" s="43"/>
      <c r="E23" s="43"/>
    </row>
    <row r="24" spans="1:5">
      <c r="A24" s="49" t="s">
        <v>894</v>
      </c>
      <c r="B24" s="55" t="s">
        <v>903</v>
      </c>
      <c r="C24" s="56" t="s">
        <v>904</v>
      </c>
      <c r="D24" s="43"/>
      <c r="E24" s="43"/>
    </row>
    <row r="25" spans="1:5">
      <c r="A25" s="49" t="s">
        <v>894</v>
      </c>
      <c r="B25" s="55" t="s">
        <v>905</v>
      </c>
      <c r="C25" s="56" t="s">
        <v>906</v>
      </c>
      <c r="D25" s="43"/>
      <c r="E25" s="43"/>
    </row>
    <row r="26" spans="1:5">
      <c r="A26" s="49" t="s">
        <v>894</v>
      </c>
      <c r="B26" s="55" t="s">
        <v>907</v>
      </c>
      <c r="C26" s="56" t="s">
        <v>908</v>
      </c>
      <c r="D26" s="43"/>
      <c r="E26" s="43"/>
    </row>
    <row r="27" spans="1:5">
      <c r="A27" s="49" t="s">
        <v>894</v>
      </c>
      <c r="B27" s="55" t="s">
        <v>909</v>
      </c>
      <c r="C27" s="56" t="s">
        <v>910</v>
      </c>
      <c r="D27" s="43"/>
      <c r="E27" s="43"/>
    </row>
    <row r="28" spans="1:5">
      <c r="A28" s="49" t="s">
        <v>894</v>
      </c>
      <c r="B28" s="55" t="s">
        <v>911</v>
      </c>
      <c r="C28" s="56" t="s">
        <v>912</v>
      </c>
      <c r="D28" s="43"/>
      <c r="E28" s="43"/>
    </row>
    <row r="29" spans="1:5">
      <c r="A29" s="49" t="s">
        <v>894</v>
      </c>
      <c r="B29" s="55" t="s">
        <v>913</v>
      </c>
      <c r="C29" s="56" t="s">
        <v>914</v>
      </c>
      <c r="D29" s="43"/>
      <c r="E29" s="43"/>
    </row>
    <row r="30" spans="1:5">
      <c r="A30" s="49" t="s">
        <v>894</v>
      </c>
      <c r="B30" s="55" t="s">
        <v>915</v>
      </c>
      <c r="C30" s="56" t="s">
        <v>916</v>
      </c>
      <c r="D30" s="43"/>
      <c r="E30" s="43"/>
    </row>
    <row r="31" spans="1:5">
      <c r="A31" s="49" t="s">
        <v>894</v>
      </c>
      <c r="B31" s="55" t="s">
        <v>917</v>
      </c>
      <c r="C31" s="56" t="s">
        <v>918</v>
      </c>
      <c r="D31" s="43"/>
      <c r="E31" s="43"/>
    </row>
    <row r="32" spans="1:5">
      <c r="A32" s="49" t="s">
        <v>894</v>
      </c>
      <c r="B32" s="55" t="s">
        <v>919</v>
      </c>
      <c r="C32" s="56" t="s">
        <v>920</v>
      </c>
      <c r="D32" s="43"/>
      <c r="E32" s="43"/>
    </row>
    <row r="33" spans="1:5">
      <c r="A33" s="49" t="s">
        <v>894</v>
      </c>
      <c r="B33" s="55" t="s">
        <v>921</v>
      </c>
      <c r="C33" s="56" t="s">
        <v>922</v>
      </c>
      <c r="D33" s="43"/>
      <c r="E33" s="43"/>
    </row>
    <row r="34" spans="1:5">
      <c r="A34" s="49" t="s">
        <v>894</v>
      </c>
      <c r="B34" s="55" t="s">
        <v>923</v>
      </c>
      <c r="C34" s="56" t="s">
        <v>924</v>
      </c>
      <c r="D34" s="43"/>
      <c r="E34" s="43"/>
    </row>
    <row r="35" spans="1:5">
      <c r="A35" s="49" t="s">
        <v>894</v>
      </c>
      <c r="B35" s="55" t="s">
        <v>925</v>
      </c>
      <c r="C35" s="56" t="s">
        <v>926</v>
      </c>
      <c r="D35" s="43"/>
      <c r="E35" s="43"/>
    </row>
    <row r="36" spans="1:5">
      <c r="A36" s="49" t="s">
        <v>894</v>
      </c>
      <c r="B36" s="55" t="s">
        <v>927</v>
      </c>
      <c r="C36" s="56" t="s">
        <v>928</v>
      </c>
      <c r="D36" s="43"/>
      <c r="E36" s="43"/>
    </row>
    <row r="37" spans="1:5">
      <c r="A37" s="49" t="s">
        <v>894</v>
      </c>
      <c r="B37" s="55" t="s">
        <v>929</v>
      </c>
      <c r="C37" s="56" t="s">
        <v>930</v>
      </c>
      <c r="D37" s="43"/>
      <c r="E37" s="43"/>
    </row>
    <row r="38" spans="1:5">
      <c r="A38" s="49" t="s">
        <v>894</v>
      </c>
      <c r="B38" s="55" t="s">
        <v>931</v>
      </c>
      <c r="C38" s="56" t="s">
        <v>932</v>
      </c>
      <c r="D38" s="43"/>
      <c r="E38" s="43"/>
    </row>
    <row r="39" spans="1:5">
      <c r="A39" s="49" t="s">
        <v>894</v>
      </c>
      <c r="B39" s="55" t="s">
        <v>933</v>
      </c>
      <c r="C39" s="56" t="s">
        <v>934</v>
      </c>
      <c r="D39" s="43"/>
      <c r="E39" s="43"/>
    </row>
    <row r="40" spans="1:5">
      <c r="A40" s="49" t="s">
        <v>894</v>
      </c>
      <c r="B40" s="55" t="s">
        <v>935</v>
      </c>
      <c r="C40" s="56" t="s">
        <v>936</v>
      </c>
      <c r="D40" s="43"/>
      <c r="E40" s="43"/>
    </row>
    <row r="41" spans="1:5">
      <c r="A41" s="49" t="s">
        <v>894</v>
      </c>
      <c r="B41" s="55" t="s">
        <v>937</v>
      </c>
      <c r="C41" s="56" t="s">
        <v>938</v>
      </c>
      <c r="D41" s="43"/>
      <c r="E41" s="43"/>
    </row>
    <row r="42" spans="1:5">
      <c r="A42" s="49" t="s">
        <v>894</v>
      </c>
      <c r="B42" s="55" t="s">
        <v>939</v>
      </c>
      <c r="C42" s="56" t="s">
        <v>940</v>
      </c>
      <c r="D42" s="43"/>
      <c r="E42" s="43"/>
    </row>
    <row r="43" spans="1:5">
      <c r="A43" s="49" t="s">
        <v>894</v>
      </c>
      <c r="B43" s="55" t="s">
        <v>941</v>
      </c>
      <c r="C43" s="56" t="s">
        <v>942</v>
      </c>
      <c r="D43" s="43"/>
      <c r="E43" s="43"/>
    </row>
    <row r="44" spans="1:5">
      <c r="A44" s="49" t="s">
        <v>894</v>
      </c>
      <c r="B44" s="55" t="s">
        <v>943</v>
      </c>
      <c r="C44" s="56" t="s">
        <v>944</v>
      </c>
      <c r="D44" s="43"/>
      <c r="E44" s="43"/>
    </row>
    <row r="45" spans="1:5">
      <c r="A45" s="49" t="s">
        <v>894</v>
      </c>
      <c r="B45" s="55" t="s">
        <v>945</v>
      </c>
      <c r="C45" s="56" t="s">
        <v>946</v>
      </c>
      <c r="D45" s="43"/>
      <c r="E45" s="43"/>
    </row>
    <row r="46" spans="1:5">
      <c r="A46" s="49" t="s">
        <v>894</v>
      </c>
      <c r="B46" s="55" t="s">
        <v>947</v>
      </c>
      <c r="C46" s="56" t="s">
        <v>948</v>
      </c>
      <c r="D46" s="43"/>
      <c r="E46" s="43"/>
    </row>
    <row r="47" spans="1:5">
      <c r="A47" s="49" t="s">
        <v>894</v>
      </c>
      <c r="B47" s="55" t="s">
        <v>949</v>
      </c>
      <c r="C47" s="56" t="s">
        <v>950</v>
      </c>
      <c r="D47" s="43"/>
      <c r="E47" s="43"/>
    </row>
    <row r="48" spans="1:5">
      <c r="A48" s="49" t="s">
        <v>894</v>
      </c>
      <c r="B48" s="55" t="s">
        <v>951</v>
      </c>
      <c r="C48" s="56" t="s">
        <v>952</v>
      </c>
      <c r="D48" s="43"/>
      <c r="E48" s="43"/>
    </row>
    <row r="49" spans="1:5">
      <c r="A49" s="49" t="s">
        <v>894</v>
      </c>
      <c r="B49" s="55" t="s">
        <v>953</v>
      </c>
      <c r="C49" s="56" t="s">
        <v>954</v>
      </c>
      <c r="D49" s="43"/>
      <c r="E49" s="43"/>
    </row>
    <row r="50" spans="1:5">
      <c r="A50" s="49" t="s">
        <v>894</v>
      </c>
      <c r="B50" s="55" t="s">
        <v>955</v>
      </c>
      <c r="C50" s="56" t="s">
        <v>956</v>
      </c>
      <c r="D50" s="43"/>
      <c r="E50" s="43"/>
    </row>
    <row r="51" spans="1:5">
      <c r="A51" s="49" t="s">
        <v>894</v>
      </c>
      <c r="B51" s="55" t="s">
        <v>957</v>
      </c>
      <c r="C51" s="56" t="s">
        <v>958</v>
      </c>
      <c r="D51" s="43"/>
      <c r="E51" s="43"/>
    </row>
    <row r="52" spans="1:5">
      <c r="A52" s="49" t="s">
        <v>894</v>
      </c>
      <c r="B52" s="55" t="s">
        <v>959</v>
      </c>
      <c r="C52" s="56" t="s">
        <v>960</v>
      </c>
      <c r="D52" s="43"/>
      <c r="E52" s="43"/>
    </row>
    <row r="53" spans="1:5">
      <c r="A53" s="49" t="s">
        <v>894</v>
      </c>
      <c r="B53" s="55" t="s">
        <v>961</v>
      </c>
      <c r="C53" s="56" t="s">
        <v>962</v>
      </c>
      <c r="D53" s="43"/>
      <c r="E53" s="43"/>
    </row>
    <row r="54" spans="1:5">
      <c r="A54" s="49" t="s">
        <v>963</v>
      </c>
      <c r="B54" s="55" t="s">
        <v>964</v>
      </c>
      <c r="C54" s="56" t="s">
        <v>965</v>
      </c>
      <c r="D54" s="44" t="s">
        <v>895</v>
      </c>
      <c r="E54" s="45" t="s">
        <v>896</v>
      </c>
    </row>
    <row r="55" spans="1:5">
      <c r="A55" s="49" t="s">
        <v>963</v>
      </c>
      <c r="B55" s="55" t="s">
        <v>966</v>
      </c>
      <c r="C55" s="56" t="s">
        <v>967</v>
      </c>
      <c r="D55" s="44" t="s">
        <v>895</v>
      </c>
      <c r="E55" s="45" t="s">
        <v>896</v>
      </c>
    </row>
    <row r="56" spans="1:5">
      <c r="A56" s="49" t="s">
        <v>963</v>
      </c>
      <c r="B56" s="55" t="s">
        <v>968</v>
      </c>
      <c r="C56" s="56" t="s">
        <v>969</v>
      </c>
      <c r="D56" s="44" t="s">
        <v>895</v>
      </c>
      <c r="E56" s="45" t="s">
        <v>896</v>
      </c>
    </row>
    <row r="57" spans="1:5">
      <c r="A57" s="49" t="s">
        <v>963</v>
      </c>
      <c r="B57" s="55" t="s">
        <v>970</v>
      </c>
      <c r="C57" s="56" t="s">
        <v>971</v>
      </c>
      <c r="D57" s="44" t="s">
        <v>895</v>
      </c>
      <c r="E57" s="45" t="s">
        <v>896</v>
      </c>
    </row>
    <row r="58" spans="1:5">
      <c r="A58" s="49" t="s">
        <v>963</v>
      </c>
      <c r="B58" s="55" t="s">
        <v>972</v>
      </c>
      <c r="C58" s="56" t="s">
        <v>973</v>
      </c>
      <c r="D58" s="44" t="s">
        <v>895</v>
      </c>
      <c r="E58" s="45" t="s">
        <v>896</v>
      </c>
    </row>
    <row r="59" spans="1:5">
      <c r="A59" s="49" t="s">
        <v>963</v>
      </c>
      <c r="B59" s="55" t="s">
        <v>974</v>
      </c>
      <c r="C59" s="56" t="s">
        <v>975</v>
      </c>
      <c r="D59" s="44" t="s">
        <v>895</v>
      </c>
      <c r="E59" s="45" t="s">
        <v>896</v>
      </c>
    </row>
    <row r="60" spans="1:5">
      <c r="A60" s="49" t="s">
        <v>963</v>
      </c>
      <c r="B60" s="55" t="s">
        <v>976</v>
      </c>
      <c r="C60" s="56" t="s">
        <v>977</v>
      </c>
      <c r="D60" s="44" t="s">
        <v>895</v>
      </c>
      <c r="E60" s="45" t="s">
        <v>896</v>
      </c>
    </row>
    <row r="61" spans="1:5">
      <c r="A61" s="49" t="s">
        <v>963</v>
      </c>
      <c r="B61" s="55" t="s">
        <v>978</v>
      </c>
      <c r="C61" s="56" t="s">
        <v>979</v>
      </c>
      <c r="D61" s="44" t="s">
        <v>895</v>
      </c>
      <c r="E61" s="45" t="s">
        <v>896</v>
      </c>
    </row>
    <row r="62" spans="1:5">
      <c r="A62" s="49" t="s">
        <v>963</v>
      </c>
      <c r="B62" s="55" t="s">
        <v>980</v>
      </c>
      <c r="C62" s="56" t="s">
        <v>981</v>
      </c>
      <c r="D62" s="44" t="s">
        <v>895</v>
      </c>
      <c r="E62" s="45" t="s">
        <v>896</v>
      </c>
    </row>
    <row r="63" spans="1:5">
      <c r="A63" s="49" t="s">
        <v>963</v>
      </c>
      <c r="B63" s="55" t="s">
        <v>982</v>
      </c>
      <c r="C63" s="56" t="s">
        <v>983</v>
      </c>
      <c r="D63" s="44" t="s">
        <v>895</v>
      </c>
      <c r="E63" s="45" t="s">
        <v>896</v>
      </c>
    </row>
    <row r="64" spans="1:5">
      <c r="A64" s="49" t="s">
        <v>963</v>
      </c>
      <c r="B64" s="55" t="s">
        <v>984</v>
      </c>
      <c r="C64" s="56" t="s">
        <v>985</v>
      </c>
      <c r="D64" s="44" t="s">
        <v>895</v>
      </c>
      <c r="E64" s="45" t="s">
        <v>896</v>
      </c>
    </row>
    <row r="65" spans="1:5">
      <c r="A65" s="49" t="s">
        <v>963</v>
      </c>
      <c r="B65" s="55" t="s">
        <v>986</v>
      </c>
      <c r="C65" s="56" t="s">
        <v>987</v>
      </c>
      <c r="D65" s="44" t="s">
        <v>895</v>
      </c>
      <c r="E65" s="45" t="s">
        <v>896</v>
      </c>
    </row>
    <row r="66" spans="1:5">
      <c r="A66" s="49" t="s">
        <v>963</v>
      </c>
      <c r="B66" s="55" t="s">
        <v>988</v>
      </c>
      <c r="C66" s="56" t="s">
        <v>989</v>
      </c>
      <c r="D66" s="44" t="s">
        <v>895</v>
      </c>
      <c r="E66" s="45" t="s">
        <v>896</v>
      </c>
    </row>
    <row r="67" spans="1:5">
      <c r="A67" s="49" t="s">
        <v>963</v>
      </c>
      <c r="B67" s="55" t="s">
        <v>990</v>
      </c>
      <c r="C67" s="56" t="s">
        <v>991</v>
      </c>
      <c r="D67" s="44" t="s">
        <v>895</v>
      </c>
      <c r="E67" s="45" t="s">
        <v>896</v>
      </c>
    </row>
    <row r="68" spans="1:5">
      <c r="A68" s="49" t="s">
        <v>963</v>
      </c>
      <c r="B68" s="55" t="s">
        <v>992</v>
      </c>
      <c r="C68" s="56" t="s">
        <v>993</v>
      </c>
      <c r="D68" s="44" t="s">
        <v>895</v>
      </c>
      <c r="E68" s="45" t="s">
        <v>896</v>
      </c>
    </row>
    <row r="69" spans="1:5">
      <c r="A69" s="49" t="s">
        <v>963</v>
      </c>
      <c r="B69" s="55" t="s">
        <v>994</v>
      </c>
      <c r="C69" s="56" t="s">
        <v>995</v>
      </c>
      <c r="D69" s="44" t="s">
        <v>895</v>
      </c>
      <c r="E69" s="45" t="s">
        <v>896</v>
      </c>
    </row>
    <row r="70" spans="1:5">
      <c r="A70" s="49" t="s">
        <v>963</v>
      </c>
      <c r="B70" s="55" t="s">
        <v>996</v>
      </c>
      <c r="C70" s="56" t="s">
        <v>997</v>
      </c>
      <c r="D70" s="44" t="s">
        <v>895</v>
      </c>
      <c r="E70" s="45" t="s">
        <v>896</v>
      </c>
    </row>
    <row r="71" spans="1:5">
      <c r="A71" s="49" t="s">
        <v>963</v>
      </c>
      <c r="B71" s="55" t="s">
        <v>998</v>
      </c>
      <c r="C71" s="56" t="s">
        <v>999</v>
      </c>
      <c r="D71" s="44" t="s">
        <v>895</v>
      </c>
      <c r="E71" s="45" t="s">
        <v>896</v>
      </c>
    </row>
    <row r="72" spans="1:5">
      <c r="A72" s="49" t="s">
        <v>963</v>
      </c>
      <c r="B72" s="55" t="s">
        <v>1000</v>
      </c>
      <c r="C72" s="56" t="s">
        <v>1001</v>
      </c>
      <c r="D72" s="44" t="s">
        <v>895</v>
      </c>
      <c r="E72" s="45" t="s">
        <v>896</v>
      </c>
    </row>
    <row r="73" spans="1:5">
      <c r="A73" s="49" t="s">
        <v>963</v>
      </c>
      <c r="B73" s="55" t="s">
        <v>1002</v>
      </c>
      <c r="C73" s="56" t="s">
        <v>1003</v>
      </c>
      <c r="D73" s="44" t="s">
        <v>895</v>
      </c>
      <c r="E73" s="45" t="s">
        <v>896</v>
      </c>
    </row>
    <row r="74" spans="1:5">
      <c r="A74" s="49" t="s">
        <v>963</v>
      </c>
      <c r="B74" s="55" t="s">
        <v>1004</v>
      </c>
      <c r="C74" s="56" t="s">
        <v>1005</v>
      </c>
      <c r="D74" s="44" t="s">
        <v>895</v>
      </c>
      <c r="E74" s="45" t="s">
        <v>896</v>
      </c>
    </row>
    <row r="75" spans="1:5">
      <c r="A75" s="49" t="s">
        <v>963</v>
      </c>
      <c r="B75" s="55" t="s">
        <v>1006</v>
      </c>
      <c r="C75" s="56" t="s">
        <v>1007</v>
      </c>
      <c r="D75" s="44" t="s">
        <v>895</v>
      </c>
      <c r="E75" s="45" t="s">
        <v>896</v>
      </c>
    </row>
    <row r="76" spans="1:5">
      <c r="A76" s="49" t="s">
        <v>963</v>
      </c>
      <c r="B76" s="55" t="s">
        <v>1008</v>
      </c>
      <c r="C76" s="56" t="s">
        <v>1009</v>
      </c>
      <c r="D76" s="44" t="s">
        <v>895</v>
      </c>
      <c r="E76" s="45" t="s">
        <v>896</v>
      </c>
    </row>
    <row r="77" spans="1:5">
      <c r="A77" s="49" t="s">
        <v>963</v>
      </c>
      <c r="B77" s="55" t="s">
        <v>1010</v>
      </c>
      <c r="C77" s="56" t="s">
        <v>1011</v>
      </c>
      <c r="D77" s="44" t="s">
        <v>895</v>
      </c>
      <c r="E77" s="45" t="s">
        <v>896</v>
      </c>
    </row>
    <row r="78" spans="1:5">
      <c r="A78" s="49" t="s">
        <v>963</v>
      </c>
      <c r="B78" s="55" t="s">
        <v>1012</v>
      </c>
      <c r="C78" s="56" t="s">
        <v>1013</v>
      </c>
      <c r="D78" s="44" t="s">
        <v>895</v>
      </c>
      <c r="E78" s="45" t="s">
        <v>896</v>
      </c>
    </row>
    <row r="79" spans="1:5">
      <c r="A79" s="49" t="s">
        <v>963</v>
      </c>
      <c r="B79" s="55" t="s">
        <v>1014</v>
      </c>
      <c r="C79" s="56" t="s">
        <v>1015</v>
      </c>
      <c r="D79" s="44" t="s">
        <v>895</v>
      </c>
      <c r="E79" s="45" t="s">
        <v>896</v>
      </c>
    </row>
    <row r="80" spans="1:5">
      <c r="A80" s="49" t="s">
        <v>963</v>
      </c>
      <c r="B80" s="55" t="s">
        <v>1016</v>
      </c>
      <c r="C80" s="56" t="s">
        <v>1017</v>
      </c>
      <c r="D80" s="44" t="s">
        <v>895</v>
      </c>
      <c r="E80" s="45" t="s">
        <v>896</v>
      </c>
    </row>
    <row r="81" spans="1:5">
      <c r="A81" s="49" t="s">
        <v>963</v>
      </c>
      <c r="B81" s="55" t="s">
        <v>1018</v>
      </c>
      <c r="C81" s="56" t="s">
        <v>1019</v>
      </c>
      <c r="D81" s="44" t="s">
        <v>897</v>
      </c>
      <c r="E81" s="45" t="s">
        <v>898</v>
      </c>
    </row>
    <row r="82" spans="1:5">
      <c r="A82" s="49" t="s">
        <v>963</v>
      </c>
      <c r="B82" s="55" t="s">
        <v>1020</v>
      </c>
      <c r="C82" s="56" t="s">
        <v>1021</v>
      </c>
      <c r="D82" s="44" t="s">
        <v>897</v>
      </c>
      <c r="E82" s="45" t="s">
        <v>898</v>
      </c>
    </row>
    <row r="83" spans="1:5">
      <c r="A83" s="49" t="s">
        <v>963</v>
      </c>
      <c r="B83" s="55" t="s">
        <v>1022</v>
      </c>
      <c r="C83" s="56" t="s">
        <v>1023</v>
      </c>
      <c r="D83" s="44" t="s">
        <v>897</v>
      </c>
      <c r="E83" s="45" t="s">
        <v>898</v>
      </c>
    </row>
    <row r="84" spans="1:5">
      <c r="A84" s="49" t="s">
        <v>963</v>
      </c>
      <c r="B84" s="55" t="s">
        <v>1024</v>
      </c>
      <c r="C84" s="56" t="s">
        <v>1025</v>
      </c>
      <c r="D84" s="44" t="s">
        <v>897</v>
      </c>
      <c r="E84" s="45" t="s">
        <v>898</v>
      </c>
    </row>
    <row r="85" spans="1:5">
      <c r="A85" s="49" t="s">
        <v>963</v>
      </c>
      <c r="B85" s="55" t="s">
        <v>1026</v>
      </c>
      <c r="C85" s="56" t="s">
        <v>1027</v>
      </c>
      <c r="D85" s="44" t="s">
        <v>897</v>
      </c>
      <c r="E85" s="45" t="s">
        <v>898</v>
      </c>
    </row>
    <row r="86" spans="1:5">
      <c r="A86" s="49" t="s">
        <v>963</v>
      </c>
      <c r="B86" s="55" t="s">
        <v>1028</v>
      </c>
      <c r="C86" s="56" t="s">
        <v>1029</v>
      </c>
      <c r="D86" s="44" t="s">
        <v>897</v>
      </c>
      <c r="E86" s="45" t="s">
        <v>898</v>
      </c>
    </row>
    <row r="87" spans="1:5">
      <c r="A87" s="49" t="s">
        <v>963</v>
      </c>
      <c r="B87" s="55" t="s">
        <v>1030</v>
      </c>
      <c r="C87" s="56" t="s">
        <v>1031</v>
      </c>
      <c r="D87" s="44" t="s">
        <v>897</v>
      </c>
      <c r="E87" s="45" t="s">
        <v>898</v>
      </c>
    </row>
    <row r="88" spans="1:5">
      <c r="A88" s="49" t="s">
        <v>963</v>
      </c>
      <c r="B88" s="55" t="s">
        <v>1032</v>
      </c>
      <c r="C88" s="56" t="s">
        <v>1033</v>
      </c>
      <c r="D88" s="44" t="s">
        <v>897</v>
      </c>
      <c r="E88" s="45" t="s">
        <v>898</v>
      </c>
    </row>
    <row r="89" spans="1:5">
      <c r="A89" s="49" t="s">
        <v>963</v>
      </c>
      <c r="B89" s="55" t="s">
        <v>1034</v>
      </c>
      <c r="C89" s="56" t="s">
        <v>1035</v>
      </c>
      <c r="D89" s="44" t="s">
        <v>899</v>
      </c>
      <c r="E89" s="45" t="s">
        <v>900</v>
      </c>
    </row>
    <row r="90" spans="1:5">
      <c r="A90" s="49" t="s">
        <v>963</v>
      </c>
      <c r="B90" s="55" t="s">
        <v>1036</v>
      </c>
      <c r="C90" s="56" t="s">
        <v>1037</v>
      </c>
      <c r="D90" s="44" t="s">
        <v>899</v>
      </c>
      <c r="E90" s="45" t="s">
        <v>900</v>
      </c>
    </row>
    <row r="91" spans="1:5">
      <c r="A91" s="49" t="s">
        <v>963</v>
      </c>
      <c r="B91" s="55" t="s">
        <v>1038</v>
      </c>
      <c r="C91" s="56" t="s">
        <v>1039</v>
      </c>
      <c r="D91" s="44" t="s">
        <v>899</v>
      </c>
      <c r="E91" s="45" t="s">
        <v>900</v>
      </c>
    </row>
    <row r="92" spans="1:5">
      <c r="A92" s="49" t="s">
        <v>963</v>
      </c>
      <c r="B92" s="55" t="s">
        <v>1040</v>
      </c>
      <c r="C92" s="56" t="s">
        <v>1041</v>
      </c>
      <c r="D92" s="44" t="s">
        <v>899</v>
      </c>
      <c r="E92" s="45" t="s">
        <v>900</v>
      </c>
    </row>
    <row r="93" spans="1:5">
      <c r="A93" s="49" t="s">
        <v>963</v>
      </c>
      <c r="B93" s="55" t="s">
        <v>1042</v>
      </c>
      <c r="C93" s="56" t="s">
        <v>1043</v>
      </c>
      <c r="D93" s="44" t="s">
        <v>899</v>
      </c>
      <c r="E93" s="45" t="s">
        <v>900</v>
      </c>
    </row>
    <row r="94" spans="1:5">
      <c r="A94" s="49" t="s">
        <v>963</v>
      </c>
      <c r="B94" s="55" t="s">
        <v>1044</v>
      </c>
      <c r="C94" s="56" t="s">
        <v>1045</v>
      </c>
      <c r="D94" s="44" t="s">
        <v>899</v>
      </c>
      <c r="E94" s="45" t="s">
        <v>900</v>
      </c>
    </row>
    <row r="95" spans="1:5">
      <c r="A95" s="49" t="s">
        <v>963</v>
      </c>
      <c r="B95" s="55" t="s">
        <v>1046</v>
      </c>
      <c r="C95" s="56" t="s">
        <v>1047</v>
      </c>
      <c r="D95" s="44" t="s">
        <v>901</v>
      </c>
      <c r="E95" s="45" t="s">
        <v>902</v>
      </c>
    </row>
    <row r="96" spans="1:5">
      <c r="A96" s="49" t="s">
        <v>963</v>
      </c>
      <c r="B96" s="55" t="s">
        <v>1048</v>
      </c>
      <c r="C96" s="56" t="s">
        <v>1049</v>
      </c>
      <c r="D96" s="44" t="s">
        <v>901</v>
      </c>
      <c r="E96" s="45" t="s">
        <v>902</v>
      </c>
    </row>
    <row r="97" spans="1:5">
      <c r="A97" s="49" t="s">
        <v>963</v>
      </c>
      <c r="B97" s="55" t="s">
        <v>1050</v>
      </c>
      <c r="C97" s="56" t="s">
        <v>1051</v>
      </c>
      <c r="D97" s="44" t="s">
        <v>901</v>
      </c>
      <c r="E97" s="45" t="s">
        <v>902</v>
      </c>
    </row>
    <row r="98" spans="1:5">
      <c r="A98" s="49" t="s">
        <v>963</v>
      </c>
      <c r="B98" s="55" t="s">
        <v>1052</v>
      </c>
      <c r="C98" s="56" t="s">
        <v>1053</v>
      </c>
      <c r="D98" s="44" t="s">
        <v>901</v>
      </c>
      <c r="E98" s="45" t="s">
        <v>902</v>
      </c>
    </row>
    <row r="99" spans="1:5">
      <c r="A99" s="49" t="s">
        <v>963</v>
      </c>
      <c r="B99" s="55" t="s">
        <v>1054</v>
      </c>
      <c r="C99" s="56" t="s">
        <v>1055</v>
      </c>
      <c r="D99" s="44" t="s">
        <v>901</v>
      </c>
      <c r="E99" s="45" t="s">
        <v>902</v>
      </c>
    </row>
    <row r="100" spans="1:5">
      <c r="A100" s="49" t="s">
        <v>963</v>
      </c>
      <c r="B100" s="55" t="s">
        <v>1056</v>
      </c>
      <c r="C100" s="56" t="s">
        <v>1057</v>
      </c>
      <c r="D100" s="44" t="s">
        <v>903</v>
      </c>
      <c r="E100" s="45" t="s">
        <v>904</v>
      </c>
    </row>
    <row r="101" spans="1:5">
      <c r="A101" s="49" t="s">
        <v>963</v>
      </c>
      <c r="B101" s="55" t="s">
        <v>1058</v>
      </c>
      <c r="C101" s="56" t="s">
        <v>1059</v>
      </c>
      <c r="D101" s="44" t="s">
        <v>903</v>
      </c>
      <c r="E101" s="45" t="s">
        <v>904</v>
      </c>
    </row>
    <row r="102" spans="1:5">
      <c r="A102" s="49" t="s">
        <v>963</v>
      </c>
      <c r="B102" s="55" t="s">
        <v>1060</v>
      </c>
      <c r="C102" s="56" t="s">
        <v>1061</v>
      </c>
      <c r="D102" s="44" t="s">
        <v>903</v>
      </c>
      <c r="E102" s="45" t="s">
        <v>904</v>
      </c>
    </row>
    <row r="103" spans="1:5">
      <c r="A103" s="49" t="s">
        <v>963</v>
      </c>
      <c r="B103" s="55" t="s">
        <v>1062</v>
      </c>
      <c r="C103" s="56" t="s">
        <v>1063</v>
      </c>
      <c r="D103" s="44" t="s">
        <v>903</v>
      </c>
      <c r="E103" s="45" t="s">
        <v>904</v>
      </c>
    </row>
    <row r="104" spans="1:5">
      <c r="A104" s="49" t="s">
        <v>963</v>
      </c>
      <c r="B104" s="55" t="s">
        <v>1064</v>
      </c>
      <c r="C104" s="56" t="s">
        <v>1065</v>
      </c>
      <c r="D104" s="44" t="s">
        <v>903</v>
      </c>
      <c r="E104" s="45" t="s">
        <v>904</v>
      </c>
    </row>
    <row r="105" spans="1:5">
      <c r="A105" s="49" t="s">
        <v>963</v>
      </c>
      <c r="B105" s="55" t="s">
        <v>1066</v>
      </c>
      <c r="C105" s="56" t="s">
        <v>1067</v>
      </c>
      <c r="D105" s="44" t="s">
        <v>903</v>
      </c>
      <c r="E105" s="45" t="s">
        <v>904</v>
      </c>
    </row>
    <row r="106" spans="1:5">
      <c r="A106" s="49" t="s">
        <v>963</v>
      </c>
      <c r="B106" s="55" t="s">
        <v>1068</v>
      </c>
      <c r="C106" s="56" t="s">
        <v>1069</v>
      </c>
      <c r="D106" s="44" t="s">
        <v>903</v>
      </c>
      <c r="E106" s="45" t="s">
        <v>904</v>
      </c>
    </row>
    <row r="107" spans="1:5">
      <c r="A107" s="49" t="s">
        <v>963</v>
      </c>
      <c r="B107" s="55" t="s">
        <v>1070</v>
      </c>
      <c r="C107" s="56" t="s">
        <v>1071</v>
      </c>
      <c r="D107" s="44" t="s">
        <v>903</v>
      </c>
      <c r="E107" s="45" t="s">
        <v>904</v>
      </c>
    </row>
    <row r="108" spans="1:5">
      <c r="A108" s="49" t="s">
        <v>963</v>
      </c>
      <c r="B108" s="55" t="s">
        <v>1072</v>
      </c>
      <c r="C108" s="56" t="s">
        <v>1073</v>
      </c>
      <c r="D108" s="44" t="s">
        <v>903</v>
      </c>
      <c r="E108" s="45" t="s">
        <v>904</v>
      </c>
    </row>
    <row r="109" spans="1:5">
      <c r="A109" s="49" t="s">
        <v>963</v>
      </c>
      <c r="B109" s="55" t="s">
        <v>1074</v>
      </c>
      <c r="C109" s="56" t="s">
        <v>1075</v>
      </c>
      <c r="D109" s="44" t="s">
        <v>903</v>
      </c>
      <c r="E109" s="45" t="s">
        <v>904</v>
      </c>
    </row>
    <row r="110" spans="1:5">
      <c r="A110" s="49" t="s">
        <v>963</v>
      </c>
      <c r="B110" s="55" t="s">
        <v>1076</v>
      </c>
      <c r="C110" s="56" t="s">
        <v>1077</v>
      </c>
      <c r="D110" s="44" t="s">
        <v>903</v>
      </c>
      <c r="E110" s="45" t="s">
        <v>904</v>
      </c>
    </row>
    <row r="111" spans="1:5">
      <c r="A111" s="49" t="s">
        <v>963</v>
      </c>
      <c r="B111" s="55" t="s">
        <v>1078</v>
      </c>
      <c r="C111" s="56" t="s">
        <v>1079</v>
      </c>
      <c r="D111" s="44" t="s">
        <v>903</v>
      </c>
      <c r="E111" s="45" t="s">
        <v>904</v>
      </c>
    </row>
    <row r="112" spans="1:5">
      <c r="A112" s="49" t="s">
        <v>963</v>
      </c>
      <c r="B112" s="55" t="s">
        <v>1080</v>
      </c>
      <c r="C112" s="56" t="s">
        <v>1081</v>
      </c>
      <c r="D112" s="44" t="s">
        <v>903</v>
      </c>
      <c r="E112" s="45" t="s">
        <v>904</v>
      </c>
    </row>
    <row r="113" spans="1:5">
      <c r="A113" s="49" t="s">
        <v>963</v>
      </c>
      <c r="B113" s="55" t="s">
        <v>1082</v>
      </c>
      <c r="C113" s="56" t="s">
        <v>1083</v>
      </c>
      <c r="D113" s="44" t="s">
        <v>903</v>
      </c>
      <c r="E113" s="45" t="s">
        <v>904</v>
      </c>
    </row>
    <row r="114" spans="1:5">
      <c r="A114" s="49" t="s">
        <v>963</v>
      </c>
      <c r="B114" s="55" t="s">
        <v>1084</v>
      </c>
      <c r="C114" s="56" t="s">
        <v>1085</v>
      </c>
      <c r="D114" s="44" t="s">
        <v>903</v>
      </c>
      <c r="E114" s="45" t="s">
        <v>904</v>
      </c>
    </row>
    <row r="115" spans="1:5">
      <c r="A115" s="49" t="s">
        <v>963</v>
      </c>
      <c r="B115" s="55" t="s">
        <v>1086</v>
      </c>
      <c r="C115" s="56" t="s">
        <v>1087</v>
      </c>
      <c r="D115" s="44" t="s">
        <v>903</v>
      </c>
      <c r="E115" s="45" t="s">
        <v>904</v>
      </c>
    </row>
    <row r="116" spans="1:5">
      <c r="A116" s="49" t="s">
        <v>963</v>
      </c>
      <c r="B116" s="55" t="s">
        <v>1088</v>
      </c>
      <c r="C116" s="56" t="s">
        <v>1089</v>
      </c>
      <c r="D116" s="44" t="s">
        <v>903</v>
      </c>
      <c r="E116" s="45" t="s">
        <v>904</v>
      </c>
    </row>
    <row r="117" spans="1:5">
      <c r="A117" s="49" t="s">
        <v>963</v>
      </c>
      <c r="B117" s="55" t="s">
        <v>1090</v>
      </c>
      <c r="C117" s="56" t="s">
        <v>1091</v>
      </c>
      <c r="D117" s="44" t="s">
        <v>903</v>
      </c>
      <c r="E117" s="45" t="s">
        <v>904</v>
      </c>
    </row>
    <row r="118" spans="1:5">
      <c r="A118" s="49" t="s">
        <v>963</v>
      </c>
      <c r="B118" s="55" t="s">
        <v>1092</v>
      </c>
      <c r="C118" s="56" t="s">
        <v>1093</v>
      </c>
      <c r="D118" s="44" t="s">
        <v>903</v>
      </c>
      <c r="E118" s="45" t="s">
        <v>904</v>
      </c>
    </row>
    <row r="119" spans="1:5">
      <c r="A119" s="49" t="s">
        <v>963</v>
      </c>
      <c r="B119" s="55" t="s">
        <v>1094</v>
      </c>
      <c r="C119" s="56" t="s">
        <v>1095</v>
      </c>
      <c r="D119" s="44" t="s">
        <v>903</v>
      </c>
      <c r="E119" s="45" t="s">
        <v>904</v>
      </c>
    </row>
    <row r="120" spans="1:5">
      <c r="A120" s="49" t="s">
        <v>963</v>
      </c>
      <c r="B120" s="55" t="s">
        <v>1096</v>
      </c>
      <c r="C120" s="56" t="s">
        <v>1097</v>
      </c>
      <c r="D120" s="44" t="s">
        <v>903</v>
      </c>
      <c r="E120" s="45" t="s">
        <v>904</v>
      </c>
    </row>
    <row r="121" spans="1:5">
      <c r="A121" s="49" t="s">
        <v>963</v>
      </c>
      <c r="B121" s="55" t="s">
        <v>1098</v>
      </c>
      <c r="C121" s="56" t="s">
        <v>1099</v>
      </c>
      <c r="D121" s="44" t="s">
        <v>903</v>
      </c>
      <c r="E121" s="45" t="s">
        <v>904</v>
      </c>
    </row>
    <row r="122" spans="1:5">
      <c r="A122" s="49" t="s">
        <v>963</v>
      </c>
      <c r="B122" s="55" t="s">
        <v>1100</v>
      </c>
      <c r="C122" s="56" t="s">
        <v>1101</v>
      </c>
      <c r="D122" s="44" t="s">
        <v>903</v>
      </c>
      <c r="E122" s="45" t="s">
        <v>904</v>
      </c>
    </row>
    <row r="123" spans="1:5">
      <c r="A123" s="49" t="s">
        <v>963</v>
      </c>
      <c r="B123" s="55" t="s">
        <v>1102</v>
      </c>
      <c r="C123" s="56" t="s">
        <v>1103</v>
      </c>
      <c r="D123" s="44" t="s">
        <v>903</v>
      </c>
      <c r="E123" s="45" t="s">
        <v>904</v>
      </c>
    </row>
    <row r="124" spans="1:5">
      <c r="A124" s="49" t="s">
        <v>963</v>
      </c>
      <c r="B124" s="55" t="s">
        <v>1104</v>
      </c>
      <c r="C124" s="56" t="s">
        <v>1105</v>
      </c>
      <c r="D124" s="44" t="s">
        <v>903</v>
      </c>
      <c r="E124" s="45" t="s">
        <v>904</v>
      </c>
    </row>
    <row r="125" spans="1:5">
      <c r="A125" s="49" t="s">
        <v>963</v>
      </c>
      <c r="B125" s="55" t="s">
        <v>1106</v>
      </c>
      <c r="C125" s="56" t="s">
        <v>1107</v>
      </c>
      <c r="D125" s="44" t="s">
        <v>903</v>
      </c>
      <c r="E125" s="45" t="s">
        <v>904</v>
      </c>
    </row>
    <row r="126" spans="1:5">
      <c r="A126" s="49" t="s">
        <v>963</v>
      </c>
      <c r="B126" s="55" t="s">
        <v>1108</v>
      </c>
      <c r="C126" s="56" t="s">
        <v>1109</v>
      </c>
      <c r="D126" s="44" t="s">
        <v>903</v>
      </c>
      <c r="E126" s="45" t="s">
        <v>904</v>
      </c>
    </row>
    <row r="127" spans="1:5">
      <c r="A127" s="49" t="s">
        <v>963</v>
      </c>
      <c r="B127" s="55" t="s">
        <v>1110</v>
      </c>
      <c r="C127" s="56" t="s">
        <v>1111</v>
      </c>
      <c r="D127" s="44" t="s">
        <v>903</v>
      </c>
      <c r="E127" s="45" t="s">
        <v>904</v>
      </c>
    </row>
    <row r="128" spans="1:5">
      <c r="A128" s="49" t="s">
        <v>963</v>
      </c>
      <c r="B128" s="55" t="s">
        <v>1112</v>
      </c>
      <c r="C128" s="56" t="s">
        <v>1113</v>
      </c>
      <c r="D128" s="44" t="s">
        <v>903</v>
      </c>
      <c r="E128" s="45" t="s">
        <v>904</v>
      </c>
    </row>
    <row r="129" spans="1:5">
      <c r="A129" s="49" t="s">
        <v>963</v>
      </c>
      <c r="B129" s="55" t="s">
        <v>1114</v>
      </c>
      <c r="C129" s="56" t="s">
        <v>1115</v>
      </c>
      <c r="D129" s="44" t="s">
        <v>903</v>
      </c>
      <c r="E129" s="45" t="s">
        <v>904</v>
      </c>
    </row>
    <row r="130" spans="1:5">
      <c r="A130" s="49" t="s">
        <v>963</v>
      </c>
      <c r="B130" s="55" t="s">
        <v>1116</v>
      </c>
      <c r="C130" s="56" t="s">
        <v>1117</v>
      </c>
      <c r="D130" s="44" t="s">
        <v>903</v>
      </c>
      <c r="E130" s="45" t="s">
        <v>904</v>
      </c>
    </row>
    <row r="131" spans="1:5">
      <c r="A131" s="49" t="s">
        <v>963</v>
      </c>
      <c r="B131" s="55" t="s">
        <v>1118</v>
      </c>
      <c r="C131" s="56" t="s">
        <v>1119</v>
      </c>
      <c r="D131" s="44" t="s">
        <v>903</v>
      </c>
      <c r="E131" s="45" t="s">
        <v>904</v>
      </c>
    </row>
    <row r="132" spans="1:5">
      <c r="A132" s="49" t="s">
        <v>963</v>
      </c>
      <c r="B132" s="55" t="s">
        <v>1120</v>
      </c>
      <c r="C132" s="56" t="s">
        <v>1121</v>
      </c>
      <c r="D132" s="44" t="s">
        <v>903</v>
      </c>
      <c r="E132" s="45" t="s">
        <v>904</v>
      </c>
    </row>
    <row r="133" spans="1:5">
      <c r="A133" s="49" t="s">
        <v>963</v>
      </c>
      <c r="B133" s="55" t="s">
        <v>1122</v>
      </c>
      <c r="C133" s="56" t="s">
        <v>1123</v>
      </c>
      <c r="D133" s="44" t="s">
        <v>903</v>
      </c>
      <c r="E133" s="45" t="s">
        <v>904</v>
      </c>
    </row>
    <row r="134" spans="1:5">
      <c r="A134" s="49" t="s">
        <v>963</v>
      </c>
      <c r="B134" s="55" t="s">
        <v>1124</v>
      </c>
      <c r="C134" s="56" t="s">
        <v>1125</v>
      </c>
      <c r="D134" s="44" t="s">
        <v>903</v>
      </c>
      <c r="E134" s="45" t="s">
        <v>904</v>
      </c>
    </row>
    <row r="135" spans="1:5">
      <c r="A135" s="49" t="s">
        <v>963</v>
      </c>
      <c r="B135" s="55" t="s">
        <v>1126</v>
      </c>
      <c r="C135" s="56" t="s">
        <v>1127</v>
      </c>
      <c r="D135" s="44" t="s">
        <v>905</v>
      </c>
      <c r="E135" s="45" t="s">
        <v>906</v>
      </c>
    </row>
    <row r="136" spans="1:5">
      <c r="A136" s="49" t="s">
        <v>963</v>
      </c>
      <c r="B136" s="55" t="s">
        <v>1128</v>
      </c>
      <c r="C136" s="56" t="s">
        <v>1129</v>
      </c>
      <c r="D136" s="44" t="s">
        <v>905</v>
      </c>
      <c r="E136" s="45" t="s">
        <v>906</v>
      </c>
    </row>
    <row r="137" spans="1:5">
      <c r="A137" s="49" t="s">
        <v>963</v>
      </c>
      <c r="B137" s="55" t="s">
        <v>1130</v>
      </c>
      <c r="C137" s="56" t="s">
        <v>1131</v>
      </c>
      <c r="D137" s="44" t="s">
        <v>905</v>
      </c>
      <c r="E137" s="45" t="s">
        <v>906</v>
      </c>
    </row>
    <row r="138" spans="1:5">
      <c r="A138" s="49" t="s">
        <v>963</v>
      </c>
      <c r="B138" s="55" t="s">
        <v>1132</v>
      </c>
      <c r="C138" s="56" t="s">
        <v>1133</v>
      </c>
      <c r="D138" s="44" t="s">
        <v>905</v>
      </c>
      <c r="E138" s="45" t="s">
        <v>906</v>
      </c>
    </row>
    <row r="139" spans="1:5">
      <c r="A139" s="49" t="s">
        <v>963</v>
      </c>
      <c r="B139" s="55" t="s">
        <v>1134</v>
      </c>
      <c r="C139" s="56" t="s">
        <v>1135</v>
      </c>
      <c r="D139" s="44" t="s">
        <v>905</v>
      </c>
      <c r="E139" s="45" t="s">
        <v>906</v>
      </c>
    </row>
    <row r="140" spans="1:5">
      <c r="A140" s="49" t="s">
        <v>963</v>
      </c>
      <c r="B140" s="55" t="s">
        <v>1136</v>
      </c>
      <c r="C140" s="56" t="s">
        <v>1137</v>
      </c>
      <c r="D140" s="44" t="s">
        <v>905</v>
      </c>
      <c r="E140" s="45" t="s">
        <v>906</v>
      </c>
    </row>
    <row r="141" spans="1:5">
      <c r="A141" s="49" t="s">
        <v>963</v>
      </c>
      <c r="B141" s="55" t="s">
        <v>1138</v>
      </c>
      <c r="C141" s="56" t="s">
        <v>1139</v>
      </c>
      <c r="D141" s="44" t="s">
        <v>905</v>
      </c>
      <c r="E141" s="45" t="s">
        <v>906</v>
      </c>
    </row>
    <row r="142" spans="1:5">
      <c r="A142" s="49" t="s">
        <v>963</v>
      </c>
      <c r="B142" s="55" t="s">
        <v>1140</v>
      </c>
      <c r="C142" s="56" t="s">
        <v>1141</v>
      </c>
      <c r="D142" s="44" t="s">
        <v>905</v>
      </c>
      <c r="E142" s="45" t="s">
        <v>906</v>
      </c>
    </row>
    <row r="143" spans="1:5">
      <c r="A143" s="49" t="s">
        <v>963</v>
      </c>
      <c r="B143" s="55" t="s">
        <v>1142</v>
      </c>
      <c r="C143" s="56" t="s">
        <v>1143</v>
      </c>
      <c r="D143" s="44" t="s">
        <v>905</v>
      </c>
      <c r="E143" s="45" t="s">
        <v>906</v>
      </c>
    </row>
    <row r="144" spans="1:5">
      <c r="A144" s="49" t="s">
        <v>963</v>
      </c>
      <c r="B144" s="55" t="s">
        <v>1144</v>
      </c>
      <c r="C144" s="56" t="s">
        <v>1145</v>
      </c>
      <c r="D144" s="44" t="s">
        <v>905</v>
      </c>
      <c r="E144" s="45" t="s">
        <v>906</v>
      </c>
    </row>
    <row r="145" spans="1:5">
      <c r="A145" s="49" t="s">
        <v>963</v>
      </c>
      <c r="B145" s="55" t="s">
        <v>1146</v>
      </c>
      <c r="C145" s="56" t="s">
        <v>1147</v>
      </c>
      <c r="D145" s="44" t="s">
        <v>905</v>
      </c>
      <c r="E145" s="45" t="s">
        <v>906</v>
      </c>
    </row>
    <row r="146" spans="1:5">
      <c r="A146" s="49" t="s">
        <v>963</v>
      </c>
      <c r="B146" s="55" t="s">
        <v>1148</v>
      </c>
      <c r="C146" s="56" t="s">
        <v>1149</v>
      </c>
      <c r="D146" s="44" t="s">
        <v>905</v>
      </c>
      <c r="E146" s="45" t="s">
        <v>906</v>
      </c>
    </row>
    <row r="147" spans="1:5">
      <c r="A147" s="49" t="s">
        <v>963</v>
      </c>
      <c r="B147" s="55" t="s">
        <v>1150</v>
      </c>
      <c r="C147" s="56" t="s">
        <v>1151</v>
      </c>
      <c r="D147" s="44" t="s">
        <v>905</v>
      </c>
      <c r="E147" s="45" t="s">
        <v>906</v>
      </c>
    </row>
    <row r="148" spans="1:5">
      <c r="A148" s="49" t="s">
        <v>963</v>
      </c>
      <c r="B148" s="55" t="s">
        <v>1152</v>
      </c>
      <c r="C148" s="56" t="s">
        <v>1153</v>
      </c>
      <c r="D148" s="44" t="s">
        <v>905</v>
      </c>
      <c r="E148" s="45" t="s">
        <v>906</v>
      </c>
    </row>
    <row r="149" spans="1:5">
      <c r="A149" s="49" t="s">
        <v>963</v>
      </c>
      <c r="B149" s="55" t="s">
        <v>1154</v>
      </c>
      <c r="C149" s="56" t="s">
        <v>1155</v>
      </c>
      <c r="D149" s="44" t="s">
        <v>905</v>
      </c>
      <c r="E149" s="45" t="s">
        <v>906</v>
      </c>
    </row>
    <row r="150" spans="1:5">
      <c r="A150" s="49" t="s">
        <v>963</v>
      </c>
      <c r="B150" s="55" t="s">
        <v>1156</v>
      </c>
      <c r="C150" s="56" t="s">
        <v>1157</v>
      </c>
      <c r="D150" s="44" t="s">
        <v>905</v>
      </c>
      <c r="E150" s="45" t="s">
        <v>906</v>
      </c>
    </row>
    <row r="151" spans="1:5">
      <c r="A151" s="49" t="s">
        <v>963</v>
      </c>
      <c r="B151" s="55" t="s">
        <v>1158</v>
      </c>
      <c r="C151" s="56" t="s">
        <v>1159</v>
      </c>
      <c r="D151" s="44" t="s">
        <v>905</v>
      </c>
      <c r="E151" s="45" t="s">
        <v>906</v>
      </c>
    </row>
    <row r="152" spans="1:5">
      <c r="A152" s="49" t="s">
        <v>963</v>
      </c>
      <c r="B152" s="55" t="s">
        <v>1160</v>
      </c>
      <c r="C152" s="56" t="s">
        <v>1161</v>
      </c>
      <c r="D152" s="44" t="s">
        <v>905</v>
      </c>
      <c r="E152" s="45" t="s">
        <v>906</v>
      </c>
    </row>
    <row r="153" spans="1:5">
      <c r="A153" s="49" t="s">
        <v>963</v>
      </c>
      <c r="B153" s="55" t="s">
        <v>1162</v>
      </c>
      <c r="C153" s="56" t="s">
        <v>1163</v>
      </c>
      <c r="D153" s="44" t="s">
        <v>905</v>
      </c>
      <c r="E153" s="45" t="s">
        <v>906</v>
      </c>
    </row>
    <row r="154" spans="1:5">
      <c r="A154" s="49" t="s">
        <v>963</v>
      </c>
      <c r="B154" s="55" t="s">
        <v>1164</v>
      </c>
      <c r="C154" s="56" t="s">
        <v>1165</v>
      </c>
      <c r="D154" s="44" t="s">
        <v>905</v>
      </c>
      <c r="E154" s="45" t="s">
        <v>906</v>
      </c>
    </row>
    <row r="155" spans="1:5">
      <c r="A155" s="49" t="s">
        <v>963</v>
      </c>
      <c r="B155" s="55" t="s">
        <v>1166</v>
      </c>
      <c r="C155" s="56" t="s">
        <v>1167</v>
      </c>
      <c r="D155" s="44" t="s">
        <v>905</v>
      </c>
      <c r="E155" s="45" t="s">
        <v>906</v>
      </c>
    </row>
    <row r="156" spans="1:5">
      <c r="A156" s="49" t="s">
        <v>963</v>
      </c>
      <c r="B156" s="55" t="s">
        <v>1168</v>
      </c>
      <c r="C156" s="56" t="s">
        <v>1169</v>
      </c>
      <c r="D156" s="44" t="s">
        <v>905</v>
      </c>
      <c r="E156" s="45" t="s">
        <v>906</v>
      </c>
    </row>
    <row r="157" spans="1:5">
      <c r="A157" s="49" t="s">
        <v>963</v>
      </c>
      <c r="B157" s="55" t="s">
        <v>1170</v>
      </c>
      <c r="C157" s="56" t="s">
        <v>1171</v>
      </c>
      <c r="D157" s="44" t="s">
        <v>905</v>
      </c>
      <c r="E157" s="45" t="s">
        <v>906</v>
      </c>
    </row>
    <row r="158" spans="1:5">
      <c r="A158" s="49" t="s">
        <v>963</v>
      </c>
      <c r="B158" s="55" t="s">
        <v>1172</v>
      </c>
      <c r="C158" s="56" t="s">
        <v>1173</v>
      </c>
      <c r="D158" s="44" t="s">
        <v>905</v>
      </c>
      <c r="E158" s="45" t="s">
        <v>906</v>
      </c>
    </row>
    <row r="159" spans="1:5">
      <c r="A159" s="49" t="s">
        <v>963</v>
      </c>
      <c r="B159" s="55" t="s">
        <v>1174</v>
      </c>
      <c r="C159" s="56" t="s">
        <v>1175</v>
      </c>
      <c r="D159" s="44" t="s">
        <v>905</v>
      </c>
      <c r="E159" s="45" t="s">
        <v>906</v>
      </c>
    </row>
    <row r="160" spans="1:5">
      <c r="A160" s="49" t="s">
        <v>963</v>
      </c>
      <c r="B160" s="55" t="s">
        <v>1176</v>
      </c>
      <c r="C160" s="56" t="s">
        <v>1177</v>
      </c>
      <c r="D160" s="44" t="s">
        <v>905</v>
      </c>
      <c r="E160" s="45" t="s">
        <v>906</v>
      </c>
    </row>
    <row r="161" spans="1:5">
      <c r="A161" s="49" t="s">
        <v>963</v>
      </c>
      <c r="B161" s="55" t="s">
        <v>1178</v>
      </c>
      <c r="C161" s="56" t="s">
        <v>1179</v>
      </c>
      <c r="D161" s="44" t="s">
        <v>905</v>
      </c>
      <c r="E161" s="45" t="s">
        <v>906</v>
      </c>
    </row>
    <row r="162" spans="1:5">
      <c r="A162" s="49" t="s">
        <v>963</v>
      </c>
      <c r="B162" s="55" t="s">
        <v>1180</v>
      </c>
      <c r="C162" s="56" t="s">
        <v>1181</v>
      </c>
      <c r="D162" s="44" t="s">
        <v>905</v>
      </c>
      <c r="E162" s="45" t="s">
        <v>906</v>
      </c>
    </row>
    <row r="163" spans="1:5">
      <c r="A163" s="49" t="s">
        <v>963</v>
      </c>
      <c r="B163" s="55" t="s">
        <v>1182</v>
      </c>
      <c r="C163" s="56" t="s">
        <v>1183</v>
      </c>
      <c r="D163" s="44" t="s">
        <v>905</v>
      </c>
      <c r="E163" s="45" t="s">
        <v>906</v>
      </c>
    </row>
    <row r="164" spans="1:5">
      <c r="A164" s="49" t="s">
        <v>963</v>
      </c>
      <c r="B164" s="55" t="s">
        <v>1184</v>
      </c>
      <c r="C164" s="56" t="s">
        <v>1185</v>
      </c>
      <c r="D164" s="44" t="s">
        <v>905</v>
      </c>
      <c r="E164" s="45" t="s">
        <v>906</v>
      </c>
    </row>
    <row r="165" spans="1:5">
      <c r="A165" s="49" t="s">
        <v>963</v>
      </c>
      <c r="B165" s="55" t="s">
        <v>1186</v>
      </c>
      <c r="C165" s="56" t="s">
        <v>1187</v>
      </c>
      <c r="D165" s="44" t="s">
        <v>905</v>
      </c>
      <c r="E165" s="45" t="s">
        <v>906</v>
      </c>
    </row>
    <row r="166" spans="1:5">
      <c r="A166" s="49" t="s">
        <v>963</v>
      </c>
      <c r="B166" s="55" t="s">
        <v>1188</v>
      </c>
      <c r="C166" s="56" t="s">
        <v>1189</v>
      </c>
      <c r="D166" s="44" t="s">
        <v>905</v>
      </c>
      <c r="E166" s="45" t="s">
        <v>906</v>
      </c>
    </row>
    <row r="167" spans="1:5">
      <c r="A167" s="49" t="s">
        <v>963</v>
      </c>
      <c r="B167" s="55" t="s">
        <v>1190</v>
      </c>
      <c r="C167" s="56" t="s">
        <v>1191</v>
      </c>
      <c r="D167" s="44" t="s">
        <v>905</v>
      </c>
      <c r="E167" s="45" t="s">
        <v>906</v>
      </c>
    </row>
    <row r="168" spans="1:5">
      <c r="A168" s="49" t="s">
        <v>963</v>
      </c>
      <c r="B168" s="55" t="s">
        <v>1192</v>
      </c>
      <c r="C168" s="56" t="s">
        <v>1193</v>
      </c>
      <c r="D168" s="44" t="s">
        <v>905</v>
      </c>
      <c r="E168" s="45" t="s">
        <v>906</v>
      </c>
    </row>
    <row r="169" spans="1:5">
      <c r="A169" s="49" t="s">
        <v>963</v>
      </c>
      <c r="B169" s="55" t="s">
        <v>1194</v>
      </c>
      <c r="C169" s="56" t="s">
        <v>1195</v>
      </c>
      <c r="D169" s="44" t="s">
        <v>905</v>
      </c>
      <c r="E169" s="45" t="s">
        <v>906</v>
      </c>
    </row>
    <row r="170" spans="1:5">
      <c r="A170" s="49" t="s">
        <v>963</v>
      </c>
      <c r="B170" s="55" t="s">
        <v>1196</v>
      </c>
      <c r="C170" s="56" t="s">
        <v>1197</v>
      </c>
      <c r="D170" s="44" t="s">
        <v>905</v>
      </c>
      <c r="E170" s="45" t="s">
        <v>906</v>
      </c>
    </row>
    <row r="171" spans="1:5">
      <c r="A171" s="49" t="s">
        <v>963</v>
      </c>
      <c r="B171" s="55" t="s">
        <v>1198</v>
      </c>
      <c r="C171" s="56" t="s">
        <v>1199</v>
      </c>
      <c r="D171" s="44" t="s">
        <v>905</v>
      </c>
      <c r="E171" s="45" t="s">
        <v>906</v>
      </c>
    </row>
    <row r="172" spans="1:5">
      <c r="A172" s="49" t="s">
        <v>963</v>
      </c>
      <c r="B172" s="55" t="s">
        <v>1200</v>
      </c>
      <c r="C172" s="56" t="s">
        <v>1201</v>
      </c>
      <c r="D172" s="44" t="s">
        <v>905</v>
      </c>
      <c r="E172" s="45" t="s">
        <v>906</v>
      </c>
    </row>
    <row r="173" spans="1:5">
      <c r="A173" s="49" t="s">
        <v>963</v>
      </c>
      <c r="B173" s="55" t="s">
        <v>1202</v>
      </c>
      <c r="C173" s="56" t="s">
        <v>1203</v>
      </c>
      <c r="D173" s="44" t="s">
        <v>907</v>
      </c>
      <c r="E173" s="45" t="s">
        <v>908</v>
      </c>
    </row>
    <row r="174" spans="1:5">
      <c r="A174" s="49" t="s">
        <v>963</v>
      </c>
      <c r="B174" s="55" t="s">
        <v>1204</v>
      </c>
      <c r="C174" s="56" t="s">
        <v>1205</v>
      </c>
      <c r="D174" s="44" t="s">
        <v>907</v>
      </c>
      <c r="E174" s="45" t="s">
        <v>908</v>
      </c>
    </row>
    <row r="175" spans="1:5">
      <c r="A175" s="49" t="s">
        <v>963</v>
      </c>
      <c r="B175" s="55" t="s">
        <v>1206</v>
      </c>
      <c r="C175" s="56" t="s">
        <v>1207</v>
      </c>
      <c r="D175" s="44" t="s">
        <v>907</v>
      </c>
      <c r="E175" s="45" t="s">
        <v>908</v>
      </c>
    </row>
    <row r="176" spans="1:5">
      <c r="A176" s="49" t="s">
        <v>963</v>
      </c>
      <c r="B176" s="55" t="s">
        <v>1208</v>
      </c>
      <c r="C176" s="56" t="s">
        <v>1209</v>
      </c>
      <c r="D176" s="44" t="s">
        <v>907</v>
      </c>
      <c r="E176" s="45" t="s">
        <v>908</v>
      </c>
    </row>
    <row r="177" spans="1:5">
      <c r="A177" s="49" t="s">
        <v>963</v>
      </c>
      <c r="B177" s="55" t="s">
        <v>1210</v>
      </c>
      <c r="C177" s="56" t="s">
        <v>1211</v>
      </c>
      <c r="D177" s="44" t="s">
        <v>907</v>
      </c>
      <c r="E177" s="45" t="s">
        <v>908</v>
      </c>
    </row>
    <row r="178" spans="1:5">
      <c r="A178" s="49" t="s">
        <v>963</v>
      </c>
      <c r="B178" s="55" t="s">
        <v>1212</v>
      </c>
      <c r="C178" s="56" t="s">
        <v>1213</v>
      </c>
      <c r="D178" s="44" t="s">
        <v>907</v>
      </c>
      <c r="E178" s="45" t="s">
        <v>908</v>
      </c>
    </row>
    <row r="179" spans="1:5">
      <c r="A179" s="49" t="s">
        <v>963</v>
      </c>
      <c r="B179" s="55" t="s">
        <v>1214</v>
      </c>
      <c r="C179" s="56" t="s">
        <v>1215</v>
      </c>
      <c r="D179" s="44" t="s">
        <v>907</v>
      </c>
      <c r="E179" s="45" t="s">
        <v>908</v>
      </c>
    </row>
    <row r="180" spans="1:5">
      <c r="A180" s="49" t="s">
        <v>963</v>
      </c>
      <c r="B180" s="55" t="s">
        <v>1216</v>
      </c>
      <c r="C180" s="56" t="s">
        <v>1217</v>
      </c>
      <c r="D180" s="44" t="s">
        <v>907</v>
      </c>
      <c r="E180" s="45" t="s">
        <v>908</v>
      </c>
    </row>
    <row r="181" spans="1:5">
      <c r="A181" s="49" t="s">
        <v>963</v>
      </c>
      <c r="B181" s="55" t="s">
        <v>1218</v>
      </c>
      <c r="C181" s="56" t="s">
        <v>1219</v>
      </c>
      <c r="D181" s="44" t="s">
        <v>907</v>
      </c>
      <c r="E181" s="45" t="s">
        <v>908</v>
      </c>
    </row>
    <row r="182" spans="1:5">
      <c r="A182" s="49" t="s">
        <v>963</v>
      </c>
      <c r="B182" s="55" t="s">
        <v>1220</v>
      </c>
      <c r="C182" s="56" t="s">
        <v>1221</v>
      </c>
      <c r="D182" s="44" t="s">
        <v>907</v>
      </c>
      <c r="E182" s="45" t="s">
        <v>908</v>
      </c>
    </row>
    <row r="183" spans="1:5">
      <c r="A183" s="49" t="s">
        <v>963</v>
      </c>
      <c r="B183" s="55" t="s">
        <v>1222</v>
      </c>
      <c r="C183" s="56" t="s">
        <v>1223</v>
      </c>
      <c r="D183" s="44" t="s">
        <v>909</v>
      </c>
      <c r="E183" s="45" t="s">
        <v>910</v>
      </c>
    </row>
    <row r="184" spans="1:5">
      <c r="A184" s="49" t="s">
        <v>963</v>
      </c>
      <c r="B184" s="55" t="s">
        <v>1224</v>
      </c>
      <c r="C184" s="56" t="s">
        <v>1225</v>
      </c>
      <c r="D184" s="44" t="s">
        <v>909</v>
      </c>
      <c r="E184" s="45" t="s">
        <v>910</v>
      </c>
    </row>
    <row r="185" spans="1:5">
      <c r="A185" s="49" t="s">
        <v>963</v>
      </c>
      <c r="B185" s="55" t="s">
        <v>1226</v>
      </c>
      <c r="C185" s="56" t="s">
        <v>1227</v>
      </c>
      <c r="D185" s="44" t="s">
        <v>909</v>
      </c>
      <c r="E185" s="45" t="s">
        <v>910</v>
      </c>
    </row>
    <row r="186" spans="1:5">
      <c r="A186" s="49" t="s">
        <v>963</v>
      </c>
      <c r="B186" s="55" t="s">
        <v>1228</v>
      </c>
      <c r="C186" s="56" t="s">
        <v>1229</v>
      </c>
      <c r="D186" s="44" t="s">
        <v>909</v>
      </c>
      <c r="E186" s="45" t="s">
        <v>910</v>
      </c>
    </row>
    <row r="187" spans="1:5">
      <c r="A187" s="49" t="s">
        <v>963</v>
      </c>
      <c r="B187" s="55" t="s">
        <v>1230</v>
      </c>
      <c r="C187" s="56" t="s">
        <v>1231</v>
      </c>
      <c r="D187" s="44" t="s">
        <v>909</v>
      </c>
      <c r="E187" s="45" t="s">
        <v>910</v>
      </c>
    </row>
    <row r="188" spans="1:5">
      <c r="A188" s="49" t="s">
        <v>963</v>
      </c>
      <c r="B188" s="55" t="s">
        <v>1232</v>
      </c>
      <c r="C188" s="56" t="s">
        <v>1233</v>
      </c>
      <c r="D188" s="44" t="s">
        <v>909</v>
      </c>
      <c r="E188" s="45" t="s">
        <v>910</v>
      </c>
    </row>
    <row r="189" spans="1:5">
      <c r="A189" s="49" t="s">
        <v>963</v>
      </c>
      <c r="B189" s="55" t="s">
        <v>1234</v>
      </c>
      <c r="C189" s="56" t="s">
        <v>1235</v>
      </c>
      <c r="D189" s="44" t="s">
        <v>909</v>
      </c>
      <c r="E189" s="45" t="s">
        <v>910</v>
      </c>
    </row>
    <row r="190" spans="1:5">
      <c r="A190" s="49" t="s">
        <v>963</v>
      </c>
      <c r="B190" s="55" t="s">
        <v>1236</v>
      </c>
      <c r="C190" s="56" t="s">
        <v>1237</v>
      </c>
      <c r="D190" s="44" t="s">
        <v>909</v>
      </c>
      <c r="E190" s="45" t="s">
        <v>910</v>
      </c>
    </row>
    <row r="191" spans="1:5">
      <c r="A191" s="49" t="s">
        <v>963</v>
      </c>
      <c r="B191" s="55" t="s">
        <v>1238</v>
      </c>
      <c r="C191" s="56" t="s">
        <v>1239</v>
      </c>
      <c r="D191" s="44" t="s">
        <v>909</v>
      </c>
      <c r="E191" s="45" t="s">
        <v>910</v>
      </c>
    </row>
    <row r="192" spans="1:5">
      <c r="A192" s="49" t="s">
        <v>963</v>
      </c>
      <c r="B192" s="55" t="s">
        <v>1240</v>
      </c>
      <c r="C192" s="56" t="s">
        <v>1241</v>
      </c>
      <c r="D192" s="44" t="s">
        <v>909</v>
      </c>
      <c r="E192" s="45" t="s">
        <v>910</v>
      </c>
    </row>
    <row r="193" spans="1:5">
      <c r="A193" s="49" t="s">
        <v>963</v>
      </c>
      <c r="B193" s="55" t="s">
        <v>1242</v>
      </c>
      <c r="C193" s="56" t="s">
        <v>1243</v>
      </c>
      <c r="D193" s="44" t="s">
        <v>909</v>
      </c>
      <c r="E193" s="45" t="s">
        <v>910</v>
      </c>
    </row>
    <row r="194" spans="1:5">
      <c r="A194" s="49" t="s">
        <v>963</v>
      </c>
      <c r="B194" s="55" t="s">
        <v>1244</v>
      </c>
      <c r="C194" s="56" t="s">
        <v>1245</v>
      </c>
      <c r="D194" s="44" t="s">
        <v>911</v>
      </c>
      <c r="E194" s="45" t="s">
        <v>912</v>
      </c>
    </row>
    <row r="195" spans="1:5">
      <c r="A195" s="49" t="s">
        <v>963</v>
      </c>
      <c r="B195" s="55" t="s">
        <v>1246</v>
      </c>
      <c r="C195" s="56" t="s">
        <v>1247</v>
      </c>
      <c r="D195" s="44" t="s">
        <v>911</v>
      </c>
      <c r="E195" s="45" t="s">
        <v>912</v>
      </c>
    </row>
    <row r="196" spans="1:5">
      <c r="A196" s="49" t="s">
        <v>963</v>
      </c>
      <c r="B196" s="55" t="s">
        <v>1248</v>
      </c>
      <c r="C196" s="56" t="s">
        <v>1249</v>
      </c>
      <c r="D196" s="44" t="s">
        <v>911</v>
      </c>
      <c r="E196" s="45" t="s">
        <v>912</v>
      </c>
    </row>
    <row r="197" spans="1:5">
      <c r="A197" s="49" t="s">
        <v>963</v>
      </c>
      <c r="B197" s="55" t="s">
        <v>1250</v>
      </c>
      <c r="C197" s="56" t="s">
        <v>1251</v>
      </c>
      <c r="D197" s="44" t="s">
        <v>911</v>
      </c>
      <c r="E197" s="45" t="s">
        <v>912</v>
      </c>
    </row>
    <row r="198" spans="1:5">
      <c r="A198" s="49" t="s">
        <v>963</v>
      </c>
      <c r="B198" s="55" t="s">
        <v>1252</v>
      </c>
      <c r="C198" s="56" t="s">
        <v>1253</v>
      </c>
      <c r="D198" s="44" t="s">
        <v>911</v>
      </c>
      <c r="E198" s="45" t="s">
        <v>912</v>
      </c>
    </row>
    <row r="199" spans="1:5">
      <c r="A199" s="49" t="s">
        <v>963</v>
      </c>
      <c r="B199" s="55" t="s">
        <v>1254</v>
      </c>
      <c r="C199" s="56" t="s">
        <v>1255</v>
      </c>
      <c r="D199" s="44" t="s">
        <v>911</v>
      </c>
      <c r="E199" s="45" t="s">
        <v>912</v>
      </c>
    </row>
    <row r="200" spans="1:5">
      <c r="A200" s="49" t="s">
        <v>963</v>
      </c>
      <c r="B200" s="55" t="s">
        <v>1256</v>
      </c>
      <c r="C200" s="56" t="s">
        <v>1257</v>
      </c>
      <c r="D200" s="44" t="s">
        <v>911</v>
      </c>
      <c r="E200" s="45" t="s">
        <v>912</v>
      </c>
    </row>
    <row r="201" spans="1:5">
      <c r="A201" s="49" t="s">
        <v>963</v>
      </c>
      <c r="B201" s="55" t="s">
        <v>1258</v>
      </c>
      <c r="C201" s="56" t="s">
        <v>1259</v>
      </c>
      <c r="D201" s="44" t="s">
        <v>911</v>
      </c>
      <c r="E201" s="45" t="s">
        <v>912</v>
      </c>
    </row>
    <row r="202" spans="1:5">
      <c r="A202" s="49" t="s">
        <v>963</v>
      </c>
      <c r="B202" s="55" t="s">
        <v>1260</v>
      </c>
      <c r="C202" s="56" t="s">
        <v>1261</v>
      </c>
      <c r="D202" s="44" t="s">
        <v>911</v>
      </c>
      <c r="E202" s="45" t="s">
        <v>912</v>
      </c>
    </row>
    <row r="203" spans="1:5">
      <c r="A203" s="49" t="s">
        <v>963</v>
      </c>
      <c r="B203" s="55" t="s">
        <v>1262</v>
      </c>
      <c r="C203" s="56" t="s">
        <v>1263</v>
      </c>
      <c r="D203" s="44" t="s">
        <v>911</v>
      </c>
      <c r="E203" s="45" t="s">
        <v>912</v>
      </c>
    </row>
    <row r="204" spans="1:5">
      <c r="A204" s="49" t="s">
        <v>963</v>
      </c>
      <c r="B204" s="55" t="s">
        <v>1264</v>
      </c>
      <c r="C204" s="56" t="s">
        <v>1265</v>
      </c>
      <c r="D204" s="44" t="s">
        <v>911</v>
      </c>
      <c r="E204" s="45" t="s">
        <v>912</v>
      </c>
    </row>
    <row r="205" spans="1:5">
      <c r="A205" s="49" t="s">
        <v>963</v>
      </c>
      <c r="B205" s="55" t="s">
        <v>1266</v>
      </c>
      <c r="C205" s="56" t="s">
        <v>1267</v>
      </c>
      <c r="D205" s="44" t="s">
        <v>911</v>
      </c>
      <c r="E205" s="45" t="s">
        <v>912</v>
      </c>
    </row>
    <row r="206" spans="1:5">
      <c r="A206" s="49" t="s">
        <v>963</v>
      </c>
      <c r="B206" s="55" t="s">
        <v>1268</v>
      </c>
      <c r="C206" s="56" t="s">
        <v>1269</v>
      </c>
      <c r="D206" s="44" t="s">
        <v>911</v>
      </c>
      <c r="E206" s="45" t="s">
        <v>912</v>
      </c>
    </row>
    <row r="207" spans="1:5">
      <c r="A207" s="49" t="s">
        <v>963</v>
      </c>
      <c r="B207" s="55" t="s">
        <v>1270</v>
      </c>
      <c r="C207" s="56" t="s">
        <v>1271</v>
      </c>
      <c r="D207" s="44" t="s">
        <v>911</v>
      </c>
      <c r="E207" s="45" t="s">
        <v>912</v>
      </c>
    </row>
    <row r="208" spans="1:5">
      <c r="A208" s="49" t="s">
        <v>963</v>
      </c>
      <c r="B208" s="55" t="s">
        <v>1272</v>
      </c>
      <c r="C208" s="56" t="s">
        <v>1273</v>
      </c>
      <c r="D208" s="44" t="s">
        <v>911</v>
      </c>
      <c r="E208" s="45" t="s">
        <v>912</v>
      </c>
    </row>
    <row r="209" spans="1:5">
      <c r="A209" s="49" t="s">
        <v>963</v>
      </c>
      <c r="B209" s="55" t="s">
        <v>1274</v>
      </c>
      <c r="C209" s="56" t="s">
        <v>1275</v>
      </c>
      <c r="D209" s="44" t="s">
        <v>911</v>
      </c>
      <c r="E209" s="45" t="s">
        <v>912</v>
      </c>
    </row>
    <row r="210" spans="1:5">
      <c r="A210" s="49" t="s">
        <v>963</v>
      </c>
      <c r="B210" s="55" t="s">
        <v>1276</v>
      </c>
      <c r="C210" s="56" t="s">
        <v>1277</v>
      </c>
      <c r="D210" s="44" t="s">
        <v>911</v>
      </c>
      <c r="E210" s="45" t="s">
        <v>912</v>
      </c>
    </row>
    <row r="211" spans="1:5">
      <c r="A211" s="49" t="s">
        <v>963</v>
      </c>
      <c r="B211" s="55" t="s">
        <v>1278</v>
      </c>
      <c r="C211" s="56" t="s">
        <v>1279</v>
      </c>
      <c r="D211" s="44" t="s">
        <v>911</v>
      </c>
      <c r="E211" s="45" t="s">
        <v>912</v>
      </c>
    </row>
    <row r="212" spans="1:5">
      <c r="A212" s="49" t="s">
        <v>963</v>
      </c>
      <c r="B212" s="55" t="s">
        <v>1280</v>
      </c>
      <c r="C212" s="56" t="s">
        <v>1281</v>
      </c>
      <c r="D212" s="44" t="s">
        <v>911</v>
      </c>
      <c r="E212" s="45" t="s">
        <v>912</v>
      </c>
    </row>
    <row r="213" spans="1:5">
      <c r="A213" s="49" t="s">
        <v>963</v>
      </c>
      <c r="B213" s="55" t="s">
        <v>1282</v>
      </c>
      <c r="C213" s="56" t="s">
        <v>1283</v>
      </c>
      <c r="D213" s="44" t="s">
        <v>911</v>
      </c>
      <c r="E213" s="45" t="s">
        <v>912</v>
      </c>
    </row>
    <row r="214" spans="1:5">
      <c r="A214" s="49" t="s">
        <v>963</v>
      </c>
      <c r="B214" s="55" t="s">
        <v>1284</v>
      </c>
      <c r="C214" s="56" t="s">
        <v>1285</v>
      </c>
      <c r="D214" s="44" t="s">
        <v>911</v>
      </c>
      <c r="E214" s="45" t="s">
        <v>912</v>
      </c>
    </row>
    <row r="215" spans="1:5">
      <c r="A215" s="49" t="s">
        <v>963</v>
      </c>
      <c r="B215" s="55" t="s">
        <v>1286</v>
      </c>
      <c r="C215" s="56" t="s">
        <v>1287</v>
      </c>
      <c r="D215" s="44" t="s">
        <v>911</v>
      </c>
      <c r="E215" s="45" t="s">
        <v>912</v>
      </c>
    </row>
    <row r="216" spans="1:5">
      <c r="A216" s="49" t="s">
        <v>963</v>
      </c>
      <c r="B216" s="55" t="s">
        <v>1288</v>
      </c>
      <c r="C216" s="56" t="s">
        <v>1289</v>
      </c>
      <c r="D216" s="44" t="s">
        <v>911</v>
      </c>
      <c r="E216" s="45" t="s">
        <v>912</v>
      </c>
    </row>
    <row r="217" spans="1:5">
      <c r="A217" s="49" t="s">
        <v>963</v>
      </c>
      <c r="B217" s="55" t="s">
        <v>1290</v>
      </c>
      <c r="C217" s="56" t="s">
        <v>1291</v>
      </c>
      <c r="D217" s="44" t="s">
        <v>913</v>
      </c>
      <c r="E217" s="45" t="s">
        <v>914</v>
      </c>
    </row>
    <row r="218" spans="1:5">
      <c r="A218" s="49" t="s">
        <v>963</v>
      </c>
      <c r="B218" s="55" t="s">
        <v>1292</v>
      </c>
      <c r="C218" s="56" t="s">
        <v>1293</v>
      </c>
      <c r="D218" s="44" t="s">
        <v>913</v>
      </c>
      <c r="E218" s="45" t="s">
        <v>914</v>
      </c>
    </row>
    <row r="219" spans="1:5">
      <c r="A219" s="49" t="s">
        <v>963</v>
      </c>
      <c r="B219" s="55" t="s">
        <v>1294</v>
      </c>
      <c r="C219" s="56" t="s">
        <v>1295</v>
      </c>
      <c r="D219" s="44" t="s">
        <v>913</v>
      </c>
      <c r="E219" s="45" t="s">
        <v>914</v>
      </c>
    </row>
    <row r="220" spans="1:5">
      <c r="A220" s="49" t="s">
        <v>963</v>
      </c>
      <c r="B220" s="55" t="s">
        <v>1296</v>
      </c>
      <c r="C220" s="56" t="s">
        <v>1297</v>
      </c>
      <c r="D220" s="44" t="s">
        <v>913</v>
      </c>
      <c r="E220" s="45" t="s">
        <v>914</v>
      </c>
    </row>
    <row r="221" spans="1:5">
      <c r="A221" s="49" t="s">
        <v>963</v>
      </c>
      <c r="B221" s="55" t="s">
        <v>1298</v>
      </c>
      <c r="C221" s="56" t="s">
        <v>1299</v>
      </c>
      <c r="D221" s="44" t="s">
        <v>913</v>
      </c>
      <c r="E221" s="45" t="s">
        <v>914</v>
      </c>
    </row>
    <row r="222" spans="1:5">
      <c r="A222" s="49" t="s">
        <v>963</v>
      </c>
      <c r="B222" s="55" t="s">
        <v>1300</v>
      </c>
      <c r="C222" s="56" t="s">
        <v>1301</v>
      </c>
      <c r="D222" s="44" t="s">
        <v>913</v>
      </c>
      <c r="E222" s="45" t="s">
        <v>914</v>
      </c>
    </row>
    <row r="223" spans="1:5">
      <c r="A223" s="49" t="s">
        <v>963</v>
      </c>
      <c r="B223" s="55" t="s">
        <v>1302</v>
      </c>
      <c r="C223" s="56" t="s">
        <v>1303</v>
      </c>
      <c r="D223" s="44" t="s">
        <v>913</v>
      </c>
      <c r="E223" s="45" t="s">
        <v>914</v>
      </c>
    </row>
    <row r="224" spans="1:5">
      <c r="A224" s="49" t="s">
        <v>963</v>
      </c>
      <c r="B224" s="55" t="s">
        <v>1304</v>
      </c>
      <c r="C224" s="56" t="s">
        <v>1305</v>
      </c>
      <c r="D224" s="44" t="s">
        <v>913</v>
      </c>
      <c r="E224" s="45" t="s">
        <v>914</v>
      </c>
    </row>
    <row r="225" spans="1:5">
      <c r="A225" s="49" t="s">
        <v>963</v>
      </c>
      <c r="B225" s="55" t="s">
        <v>1306</v>
      </c>
      <c r="C225" s="56" t="s">
        <v>1307</v>
      </c>
      <c r="D225" s="44" t="s">
        <v>913</v>
      </c>
      <c r="E225" s="45" t="s">
        <v>914</v>
      </c>
    </row>
    <row r="226" spans="1:5">
      <c r="A226" s="49" t="s">
        <v>963</v>
      </c>
      <c r="B226" s="55" t="s">
        <v>1308</v>
      </c>
      <c r="C226" s="56" t="s">
        <v>1309</v>
      </c>
      <c r="D226" s="44" t="s">
        <v>913</v>
      </c>
      <c r="E226" s="45" t="s">
        <v>914</v>
      </c>
    </row>
    <row r="227" spans="1:5">
      <c r="A227" s="49" t="s">
        <v>963</v>
      </c>
      <c r="B227" s="55" t="s">
        <v>1310</v>
      </c>
      <c r="C227" s="56" t="s">
        <v>1311</v>
      </c>
      <c r="D227" s="44" t="s">
        <v>913</v>
      </c>
      <c r="E227" s="45" t="s">
        <v>914</v>
      </c>
    </row>
    <row r="228" spans="1:5">
      <c r="A228" s="49" t="s">
        <v>963</v>
      </c>
      <c r="B228" s="55" t="s">
        <v>1312</v>
      </c>
      <c r="C228" s="56" t="s">
        <v>1313</v>
      </c>
      <c r="D228" s="44" t="s">
        <v>913</v>
      </c>
      <c r="E228" s="45" t="s">
        <v>914</v>
      </c>
    </row>
    <row r="229" spans="1:5">
      <c r="A229" s="49" t="s">
        <v>963</v>
      </c>
      <c r="B229" s="55" t="s">
        <v>1314</v>
      </c>
      <c r="C229" s="56" t="s">
        <v>1315</v>
      </c>
      <c r="D229" s="44" t="s">
        <v>913</v>
      </c>
      <c r="E229" s="45" t="s">
        <v>914</v>
      </c>
    </row>
    <row r="230" spans="1:5">
      <c r="A230" s="49" t="s">
        <v>963</v>
      </c>
      <c r="B230" s="55" t="s">
        <v>1316</v>
      </c>
      <c r="C230" s="56" t="s">
        <v>1317</v>
      </c>
      <c r="D230" s="44" t="s">
        <v>913</v>
      </c>
      <c r="E230" s="45" t="s">
        <v>914</v>
      </c>
    </row>
    <row r="231" spans="1:5">
      <c r="A231" s="49" t="s">
        <v>963</v>
      </c>
      <c r="B231" s="55" t="s">
        <v>1318</v>
      </c>
      <c r="C231" s="56" t="s">
        <v>1319</v>
      </c>
      <c r="D231" s="44" t="s">
        <v>913</v>
      </c>
      <c r="E231" s="45" t="s">
        <v>914</v>
      </c>
    </row>
    <row r="232" spans="1:5">
      <c r="A232" s="49" t="s">
        <v>963</v>
      </c>
      <c r="B232" s="55" t="s">
        <v>1320</v>
      </c>
      <c r="C232" s="56" t="s">
        <v>1321</v>
      </c>
      <c r="D232" s="44" t="s">
        <v>913</v>
      </c>
      <c r="E232" s="45" t="s">
        <v>914</v>
      </c>
    </row>
    <row r="233" spans="1:5">
      <c r="A233" s="49" t="s">
        <v>963</v>
      </c>
      <c r="B233" s="55" t="s">
        <v>1322</v>
      </c>
      <c r="C233" s="56" t="s">
        <v>1323</v>
      </c>
      <c r="D233" s="44" t="s">
        <v>913</v>
      </c>
      <c r="E233" s="45" t="s">
        <v>914</v>
      </c>
    </row>
    <row r="234" spans="1:5">
      <c r="A234" s="49" t="s">
        <v>963</v>
      </c>
      <c r="B234" s="55" t="s">
        <v>1324</v>
      </c>
      <c r="C234" s="56" t="s">
        <v>1325</v>
      </c>
      <c r="D234" s="44" t="s">
        <v>913</v>
      </c>
      <c r="E234" s="45" t="s">
        <v>914</v>
      </c>
    </row>
    <row r="235" spans="1:5">
      <c r="A235" s="49" t="s">
        <v>963</v>
      </c>
      <c r="B235" s="55" t="s">
        <v>1326</v>
      </c>
      <c r="C235" s="56" t="s">
        <v>1327</v>
      </c>
      <c r="D235" s="44" t="s">
        <v>913</v>
      </c>
      <c r="E235" s="45" t="s">
        <v>914</v>
      </c>
    </row>
    <row r="236" spans="1:5">
      <c r="A236" s="49" t="s">
        <v>963</v>
      </c>
      <c r="B236" s="55" t="s">
        <v>1328</v>
      </c>
      <c r="C236" s="56" t="s">
        <v>1329</v>
      </c>
      <c r="D236" s="44" t="s">
        <v>913</v>
      </c>
      <c r="E236" s="45" t="s">
        <v>914</v>
      </c>
    </row>
    <row r="237" spans="1:5">
      <c r="A237" s="49" t="s">
        <v>963</v>
      </c>
      <c r="B237" s="55" t="s">
        <v>1330</v>
      </c>
      <c r="C237" s="56" t="s">
        <v>1331</v>
      </c>
      <c r="D237" s="44" t="s">
        <v>913</v>
      </c>
      <c r="E237" s="45" t="s">
        <v>914</v>
      </c>
    </row>
    <row r="238" spans="1:5">
      <c r="A238" s="49" t="s">
        <v>963</v>
      </c>
      <c r="B238" s="55" t="s">
        <v>1332</v>
      </c>
      <c r="C238" s="56" t="s">
        <v>1333</v>
      </c>
      <c r="D238" s="44" t="s">
        <v>913</v>
      </c>
      <c r="E238" s="45" t="s">
        <v>914</v>
      </c>
    </row>
    <row r="239" spans="1:5">
      <c r="A239" s="49" t="s">
        <v>963</v>
      </c>
      <c r="B239" s="55" t="s">
        <v>1334</v>
      </c>
      <c r="C239" s="56" t="s">
        <v>1335</v>
      </c>
      <c r="D239" s="44" t="s">
        <v>913</v>
      </c>
      <c r="E239" s="45" t="s">
        <v>914</v>
      </c>
    </row>
    <row r="240" spans="1:5">
      <c r="A240" s="49" t="s">
        <v>963</v>
      </c>
      <c r="B240" s="55" t="s">
        <v>1336</v>
      </c>
      <c r="C240" s="56" t="s">
        <v>1337</v>
      </c>
      <c r="D240" s="44" t="s">
        <v>913</v>
      </c>
      <c r="E240" s="45" t="s">
        <v>914</v>
      </c>
    </row>
    <row r="241" spans="1:5">
      <c r="A241" s="49" t="s">
        <v>963</v>
      </c>
      <c r="B241" s="55" t="s">
        <v>1338</v>
      </c>
      <c r="C241" s="56" t="s">
        <v>1339</v>
      </c>
      <c r="D241" s="44" t="s">
        <v>913</v>
      </c>
      <c r="E241" s="45" t="s">
        <v>914</v>
      </c>
    </row>
    <row r="242" spans="1:5">
      <c r="A242" s="49" t="s">
        <v>963</v>
      </c>
      <c r="B242" s="55" t="s">
        <v>1340</v>
      </c>
      <c r="C242" s="56" t="s">
        <v>1341</v>
      </c>
      <c r="D242" s="44" t="s">
        <v>913</v>
      </c>
      <c r="E242" s="45" t="s">
        <v>914</v>
      </c>
    </row>
    <row r="243" spans="1:5">
      <c r="A243" s="49" t="s">
        <v>963</v>
      </c>
      <c r="B243" s="55" t="s">
        <v>1342</v>
      </c>
      <c r="C243" s="56" t="s">
        <v>1343</v>
      </c>
      <c r="D243" s="44" t="s">
        <v>913</v>
      </c>
      <c r="E243" s="45" t="s">
        <v>914</v>
      </c>
    </row>
    <row r="244" spans="1:5">
      <c r="A244" s="49" t="s">
        <v>963</v>
      </c>
      <c r="B244" s="55" t="s">
        <v>1344</v>
      </c>
      <c r="C244" s="56" t="s">
        <v>1345</v>
      </c>
      <c r="D244" s="44" t="s">
        <v>913</v>
      </c>
      <c r="E244" s="45" t="s">
        <v>914</v>
      </c>
    </row>
    <row r="245" spans="1:5">
      <c r="A245" s="49" t="s">
        <v>963</v>
      </c>
      <c r="B245" s="55" t="s">
        <v>1346</v>
      </c>
      <c r="C245" s="56" t="s">
        <v>1347</v>
      </c>
      <c r="D245" s="44" t="s">
        <v>913</v>
      </c>
      <c r="E245" s="45" t="s">
        <v>914</v>
      </c>
    </row>
    <row r="246" spans="1:5">
      <c r="A246" s="49" t="s">
        <v>963</v>
      </c>
      <c r="B246" s="55" t="s">
        <v>1348</v>
      </c>
      <c r="C246" s="56" t="s">
        <v>1349</v>
      </c>
      <c r="D246" s="44" t="s">
        <v>913</v>
      </c>
      <c r="E246" s="45" t="s">
        <v>914</v>
      </c>
    </row>
    <row r="247" spans="1:5">
      <c r="A247" s="49" t="s">
        <v>963</v>
      </c>
      <c r="B247" s="55" t="s">
        <v>1350</v>
      </c>
      <c r="C247" s="56" t="s">
        <v>1351</v>
      </c>
      <c r="D247" s="44" t="s">
        <v>913</v>
      </c>
      <c r="E247" s="45" t="s">
        <v>914</v>
      </c>
    </row>
    <row r="248" spans="1:5">
      <c r="A248" s="49" t="s">
        <v>963</v>
      </c>
      <c r="B248" s="55" t="s">
        <v>1352</v>
      </c>
      <c r="C248" s="56" t="s">
        <v>1353</v>
      </c>
      <c r="D248" s="44" t="s">
        <v>913</v>
      </c>
      <c r="E248" s="45" t="s">
        <v>914</v>
      </c>
    </row>
    <row r="249" spans="1:5">
      <c r="A249" s="49" t="s">
        <v>963</v>
      </c>
      <c r="B249" s="55" t="s">
        <v>1354</v>
      </c>
      <c r="C249" s="56" t="s">
        <v>1355</v>
      </c>
      <c r="D249" s="44" t="s">
        <v>913</v>
      </c>
      <c r="E249" s="45" t="s">
        <v>914</v>
      </c>
    </row>
    <row r="250" spans="1:5">
      <c r="A250" s="49" t="s">
        <v>963</v>
      </c>
      <c r="B250" s="55" t="s">
        <v>1356</v>
      </c>
      <c r="C250" s="56" t="s">
        <v>1357</v>
      </c>
      <c r="D250" s="44" t="s">
        <v>915</v>
      </c>
      <c r="E250" s="45" t="s">
        <v>916</v>
      </c>
    </row>
    <row r="251" spans="1:5">
      <c r="A251" s="49" t="s">
        <v>963</v>
      </c>
      <c r="B251" s="55" t="s">
        <v>1358</v>
      </c>
      <c r="C251" s="56" t="s">
        <v>1359</v>
      </c>
      <c r="D251" s="44" t="s">
        <v>915</v>
      </c>
      <c r="E251" s="45" t="s">
        <v>916</v>
      </c>
    </row>
    <row r="252" spans="1:5">
      <c r="A252" s="49" t="s">
        <v>963</v>
      </c>
      <c r="B252" s="55" t="s">
        <v>1360</v>
      </c>
      <c r="C252" s="56" t="s">
        <v>1361</v>
      </c>
      <c r="D252" s="44" t="s">
        <v>915</v>
      </c>
      <c r="E252" s="45" t="s">
        <v>916</v>
      </c>
    </row>
    <row r="253" spans="1:5">
      <c r="A253" s="49" t="s">
        <v>963</v>
      </c>
      <c r="B253" s="55" t="s">
        <v>1362</v>
      </c>
      <c r="C253" s="56" t="s">
        <v>1363</v>
      </c>
      <c r="D253" s="44" t="s">
        <v>915</v>
      </c>
      <c r="E253" s="45" t="s">
        <v>916</v>
      </c>
    </row>
    <row r="254" spans="1:5">
      <c r="A254" s="49" t="s">
        <v>963</v>
      </c>
      <c r="B254" s="55" t="s">
        <v>1364</v>
      </c>
      <c r="C254" s="56" t="s">
        <v>1365</v>
      </c>
      <c r="D254" s="44" t="s">
        <v>915</v>
      </c>
      <c r="E254" s="45" t="s">
        <v>916</v>
      </c>
    </row>
    <row r="255" spans="1:5">
      <c r="A255" s="49" t="s">
        <v>963</v>
      </c>
      <c r="B255" s="55" t="s">
        <v>1366</v>
      </c>
      <c r="C255" s="56" t="s">
        <v>1367</v>
      </c>
      <c r="D255" s="44" t="s">
        <v>915</v>
      </c>
      <c r="E255" s="45" t="s">
        <v>916</v>
      </c>
    </row>
    <row r="256" spans="1:5">
      <c r="A256" s="49" t="s">
        <v>963</v>
      </c>
      <c r="B256" s="55" t="s">
        <v>1368</v>
      </c>
      <c r="C256" s="56" t="s">
        <v>1369</v>
      </c>
      <c r="D256" s="44" t="s">
        <v>915</v>
      </c>
      <c r="E256" s="45" t="s">
        <v>916</v>
      </c>
    </row>
    <row r="257" spans="1:5">
      <c r="A257" s="49" t="s">
        <v>963</v>
      </c>
      <c r="B257" s="55" t="s">
        <v>1370</v>
      </c>
      <c r="C257" s="56" t="s">
        <v>1371</v>
      </c>
      <c r="D257" s="44" t="s">
        <v>915</v>
      </c>
      <c r="E257" s="45" t="s">
        <v>916</v>
      </c>
    </row>
    <row r="258" spans="1:5">
      <c r="A258" s="49" t="s">
        <v>963</v>
      </c>
      <c r="B258" s="55" t="s">
        <v>1372</v>
      </c>
      <c r="C258" s="56" t="s">
        <v>1373</v>
      </c>
      <c r="D258" s="44" t="s">
        <v>915</v>
      </c>
      <c r="E258" s="45" t="s">
        <v>916</v>
      </c>
    </row>
    <row r="259" spans="1:5">
      <c r="A259" s="49" t="s">
        <v>963</v>
      </c>
      <c r="B259" s="55" t="s">
        <v>1374</v>
      </c>
      <c r="C259" s="56" t="s">
        <v>1375</v>
      </c>
      <c r="D259" s="44" t="s">
        <v>915</v>
      </c>
      <c r="E259" s="45" t="s">
        <v>916</v>
      </c>
    </row>
    <row r="260" spans="1:5">
      <c r="A260" s="49" t="s">
        <v>963</v>
      </c>
      <c r="B260" s="55" t="s">
        <v>1376</v>
      </c>
      <c r="C260" s="56" t="s">
        <v>1377</v>
      </c>
      <c r="D260" s="44" t="s">
        <v>915</v>
      </c>
      <c r="E260" s="45" t="s">
        <v>916</v>
      </c>
    </row>
    <row r="261" spans="1:5">
      <c r="A261" s="49" t="s">
        <v>963</v>
      </c>
      <c r="B261" s="55" t="s">
        <v>1378</v>
      </c>
      <c r="C261" s="56" t="s">
        <v>1379</v>
      </c>
      <c r="D261" s="44" t="s">
        <v>915</v>
      </c>
      <c r="E261" s="45" t="s">
        <v>916</v>
      </c>
    </row>
    <row r="262" spans="1:5">
      <c r="A262" s="49" t="s">
        <v>963</v>
      </c>
      <c r="B262" s="55" t="s">
        <v>1380</v>
      </c>
      <c r="C262" s="56" t="s">
        <v>1381</v>
      </c>
      <c r="D262" s="44" t="s">
        <v>915</v>
      </c>
      <c r="E262" s="45" t="s">
        <v>916</v>
      </c>
    </row>
    <row r="263" spans="1:5">
      <c r="A263" s="49" t="s">
        <v>963</v>
      </c>
      <c r="B263" s="55" t="s">
        <v>1382</v>
      </c>
      <c r="C263" s="56" t="s">
        <v>1383</v>
      </c>
      <c r="D263" s="44" t="s">
        <v>915</v>
      </c>
      <c r="E263" s="45" t="s">
        <v>916</v>
      </c>
    </row>
    <row r="264" spans="1:5">
      <c r="A264" s="49" t="s">
        <v>963</v>
      </c>
      <c r="B264" s="55" t="s">
        <v>1384</v>
      </c>
      <c r="C264" s="56" t="s">
        <v>1385</v>
      </c>
      <c r="D264" s="44" t="s">
        <v>915</v>
      </c>
      <c r="E264" s="45" t="s">
        <v>916</v>
      </c>
    </row>
    <row r="265" spans="1:5">
      <c r="A265" s="49" t="s">
        <v>963</v>
      </c>
      <c r="B265" s="55" t="s">
        <v>1386</v>
      </c>
      <c r="C265" s="56" t="s">
        <v>1387</v>
      </c>
      <c r="D265" s="44" t="s">
        <v>915</v>
      </c>
      <c r="E265" s="45" t="s">
        <v>916</v>
      </c>
    </row>
    <row r="266" spans="1:5">
      <c r="A266" s="49" t="s">
        <v>963</v>
      </c>
      <c r="B266" s="55" t="s">
        <v>1388</v>
      </c>
      <c r="C266" s="56" t="s">
        <v>1389</v>
      </c>
      <c r="D266" s="44" t="s">
        <v>915</v>
      </c>
      <c r="E266" s="45" t="s">
        <v>916</v>
      </c>
    </row>
    <row r="267" spans="1:5">
      <c r="A267" s="49" t="s">
        <v>963</v>
      </c>
      <c r="B267" s="55" t="s">
        <v>1390</v>
      </c>
      <c r="C267" s="56" t="s">
        <v>1391</v>
      </c>
      <c r="D267" s="44" t="s">
        <v>915</v>
      </c>
      <c r="E267" s="45" t="s">
        <v>916</v>
      </c>
    </row>
    <row r="268" spans="1:5">
      <c r="A268" s="49" t="s">
        <v>963</v>
      </c>
      <c r="B268" s="55" t="s">
        <v>1392</v>
      </c>
      <c r="C268" s="56" t="s">
        <v>1393</v>
      </c>
      <c r="D268" s="44" t="s">
        <v>915</v>
      </c>
      <c r="E268" s="45" t="s">
        <v>916</v>
      </c>
    </row>
    <row r="269" spans="1:5">
      <c r="A269" s="49" t="s">
        <v>963</v>
      </c>
      <c r="B269" s="55" t="s">
        <v>1394</v>
      </c>
      <c r="C269" s="56" t="s">
        <v>1395</v>
      </c>
      <c r="D269" s="44" t="s">
        <v>917</v>
      </c>
      <c r="E269" s="45" t="s">
        <v>918</v>
      </c>
    </row>
    <row r="270" spans="1:5">
      <c r="A270" s="49" t="s">
        <v>963</v>
      </c>
      <c r="B270" s="55" t="s">
        <v>1396</v>
      </c>
      <c r="C270" s="56" t="s">
        <v>1397</v>
      </c>
      <c r="D270" s="44" t="s">
        <v>917</v>
      </c>
      <c r="E270" s="45" t="s">
        <v>918</v>
      </c>
    </row>
    <row r="271" spans="1:5">
      <c r="A271" s="49" t="s">
        <v>963</v>
      </c>
      <c r="B271" s="55" t="s">
        <v>1398</v>
      </c>
      <c r="C271" s="56" t="s">
        <v>1399</v>
      </c>
      <c r="D271" s="44" t="s">
        <v>917</v>
      </c>
      <c r="E271" s="45" t="s">
        <v>918</v>
      </c>
    </row>
    <row r="272" spans="1:5">
      <c r="A272" s="49" t="s">
        <v>963</v>
      </c>
      <c r="B272" s="55" t="s">
        <v>1400</v>
      </c>
      <c r="C272" s="56" t="s">
        <v>1401</v>
      </c>
      <c r="D272" s="44" t="s">
        <v>917</v>
      </c>
      <c r="E272" s="45" t="s">
        <v>918</v>
      </c>
    </row>
    <row r="273" spans="1:5">
      <c r="A273" s="49" t="s">
        <v>963</v>
      </c>
      <c r="B273" s="55" t="s">
        <v>1402</v>
      </c>
      <c r="C273" s="56" t="s">
        <v>1403</v>
      </c>
      <c r="D273" s="44" t="s">
        <v>917</v>
      </c>
      <c r="E273" s="45" t="s">
        <v>918</v>
      </c>
    </row>
    <row r="274" spans="1:5">
      <c r="A274" s="49" t="s">
        <v>963</v>
      </c>
      <c r="B274" s="55" t="s">
        <v>1404</v>
      </c>
      <c r="C274" s="56" t="s">
        <v>1405</v>
      </c>
      <c r="D274" s="44" t="s">
        <v>917</v>
      </c>
      <c r="E274" s="45" t="s">
        <v>918</v>
      </c>
    </row>
    <row r="275" spans="1:5">
      <c r="A275" s="49" t="s">
        <v>963</v>
      </c>
      <c r="B275" s="55" t="s">
        <v>1406</v>
      </c>
      <c r="C275" s="56" t="s">
        <v>1407</v>
      </c>
      <c r="D275" s="44" t="s">
        <v>917</v>
      </c>
      <c r="E275" s="45" t="s">
        <v>918</v>
      </c>
    </row>
    <row r="276" spans="1:5">
      <c r="A276" s="49" t="s">
        <v>963</v>
      </c>
      <c r="B276" s="55" t="s">
        <v>1408</v>
      </c>
      <c r="C276" s="56" t="s">
        <v>1409</v>
      </c>
      <c r="D276" s="44" t="s">
        <v>917</v>
      </c>
      <c r="E276" s="45" t="s">
        <v>918</v>
      </c>
    </row>
    <row r="277" spans="1:5">
      <c r="A277" s="49" t="s">
        <v>963</v>
      </c>
      <c r="B277" s="55" t="s">
        <v>1410</v>
      </c>
      <c r="C277" s="56" t="s">
        <v>1411</v>
      </c>
      <c r="D277" s="44" t="s">
        <v>917</v>
      </c>
      <c r="E277" s="45" t="s">
        <v>918</v>
      </c>
    </row>
    <row r="278" spans="1:5">
      <c r="A278" s="49" t="s">
        <v>963</v>
      </c>
      <c r="B278" s="55" t="s">
        <v>1412</v>
      </c>
      <c r="C278" s="56" t="s">
        <v>1413</v>
      </c>
      <c r="D278" s="44" t="s">
        <v>917</v>
      </c>
      <c r="E278" s="45" t="s">
        <v>918</v>
      </c>
    </row>
    <row r="279" spans="1:5">
      <c r="A279" s="49" t="s">
        <v>963</v>
      </c>
      <c r="B279" s="55" t="s">
        <v>1414</v>
      </c>
      <c r="C279" s="56" t="s">
        <v>1415</v>
      </c>
      <c r="D279" s="44" t="s">
        <v>917</v>
      </c>
      <c r="E279" s="45" t="s">
        <v>918</v>
      </c>
    </row>
    <row r="280" spans="1:5">
      <c r="A280" s="49" t="s">
        <v>963</v>
      </c>
      <c r="B280" s="55" t="s">
        <v>1416</v>
      </c>
      <c r="C280" s="56" t="s">
        <v>1417</v>
      </c>
      <c r="D280" s="44" t="s">
        <v>917</v>
      </c>
      <c r="E280" s="45" t="s">
        <v>918</v>
      </c>
    </row>
    <row r="281" spans="1:5">
      <c r="A281" s="49" t="s">
        <v>963</v>
      </c>
      <c r="B281" s="55" t="s">
        <v>1418</v>
      </c>
      <c r="C281" s="56" t="s">
        <v>1419</v>
      </c>
      <c r="D281" s="44" t="s">
        <v>917</v>
      </c>
      <c r="E281" s="45" t="s">
        <v>918</v>
      </c>
    </row>
    <row r="282" spans="1:5">
      <c r="A282" s="49" t="s">
        <v>963</v>
      </c>
      <c r="B282" s="55" t="s">
        <v>1420</v>
      </c>
      <c r="C282" s="56" t="s">
        <v>1421</v>
      </c>
      <c r="D282" s="44" t="s">
        <v>917</v>
      </c>
      <c r="E282" s="45" t="s">
        <v>918</v>
      </c>
    </row>
    <row r="283" spans="1:5">
      <c r="A283" s="49" t="s">
        <v>963</v>
      </c>
      <c r="B283" s="55" t="s">
        <v>1422</v>
      </c>
      <c r="C283" s="56" t="s">
        <v>1423</v>
      </c>
      <c r="D283" s="44" t="s">
        <v>917</v>
      </c>
      <c r="E283" s="45" t="s">
        <v>918</v>
      </c>
    </row>
    <row r="284" spans="1:5">
      <c r="A284" s="49" t="s">
        <v>963</v>
      </c>
      <c r="B284" s="55" t="s">
        <v>1424</v>
      </c>
      <c r="C284" s="56" t="s">
        <v>1425</v>
      </c>
      <c r="D284" s="44" t="s">
        <v>917</v>
      </c>
      <c r="E284" s="45" t="s">
        <v>918</v>
      </c>
    </row>
    <row r="285" spans="1:5">
      <c r="A285" s="49" t="s">
        <v>963</v>
      </c>
      <c r="B285" s="55" t="s">
        <v>1426</v>
      </c>
      <c r="C285" s="56" t="s">
        <v>1427</v>
      </c>
      <c r="D285" s="44" t="s">
        <v>917</v>
      </c>
      <c r="E285" s="45" t="s">
        <v>918</v>
      </c>
    </row>
    <row r="286" spans="1:5">
      <c r="A286" s="49" t="s">
        <v>963</v>
      </c>
      <c r="B286" s="55" t="s">
        <v>1428</v>
      </c>
      <c r="C286" s="56" t="s">
        <v>1429</v>
      </c>
      <c r="D286" s="44" t="s">
        <v>917</v>
      </c>
      <c r="E286" s="45" t="s">
        <v>918</v>
      </c>
    </row>
    <row r="287" spans="1:5">
      <c r="A287" s="49" t="s">
        <v>963</v>
      </c>
      <c r="B287" s="55" t="s">
        <v>1430</v>
      </c>
      <c r="C287" s="56" t="s">
        <v>1431</v>
      </c>
      <c r="D287" s="44" t="s">
        <v>917</v>
      </c>
      <c r="E287" s="45" t="s">
        <v>918</v>
      </c>
    </row>
    <row r="288" spans="1:5">
      <c r="A288" s="49" t="s">
        <v>963</v>
      </c>
      <c r="B288" s="55" t="s">
        <v>1432</v>
      </c>
      <c r="C288" s="56" t="s">
        <v>1433</v>
      </c>
      <c r="D288" s="44" t="s">
        <v>917</v>
      </c>
      <c r="E288" s="45" t="s">
        <v>918</v>
      </c>
    </row>
    <row r="289" spans="1:5">
      <c r="A289" s="49" t="s">
        <v>963</v>
      </c>
      <c r="B289" s="55" t="s">
        <v>1434</v>
      </c>
      <c r="C289" s="56" t="s">
        <v>1435</v>
      </c>
      <c r="D289" s="44" t="s">
        <v>917</v>
      </c>
      <c r="E289" s="45" t="s">
        <v>918</v>
      </c>
    </row>
    <row r="290" spans="1:5">
      <c r="A290" s="49" t="s">
        <v>963</v>
      </c>
      <c r="B290" s="55" t="s">
        <v>1436</v>
      </c>
      <c r="C290" s="56" t="s">
        <v>1437</v>
      </c>
      <c r="D290" s="44" t="s">
        <v>917</v>
      </c>
      <c r="E290" s="45" t="s">
        <v>918</v>
      </c>
    </row>
    <row r="291" spans="1:5">
      <c r="A291" s="49" t="s">
        <v>963</v>
      </c>
      <c r="B291" s="55" t="s">
        <v>1438</v>
      </c>
      <c r="C291" s="56" t="s">
        <v>1439</v>
      </c>
      <c r="D291" s="44" t="s">
        <v>917</v>
      </c>
      <c r="E291" s="45" t="s">
        <v>918</v>
      </c>
    </row>
    <row r="292" spans="1:5">
      <c r="A292" s="49" t="s">
        <v>963</v>
      </c>
      <c r="B292" s="55" t="s">
        <v>1440</v>
      </c>
      <c r="C292" s="56" t="s">
        <v>1441</v>
      </c>
      <c r="D292" s="44" t="s">
        <v>917</v>
      </c>
      <c r="E292" s="45" t="s">
        <v>918</v>
      </c>
    </row>
    <row r="293" spans="1:5">
      <c r="A293" s="49" t="s">
        <v>963</v>
      </c>
      <c r="B293" s="55" t="s">
        <v>1442</v>
      </c>
      <c r="C293" s="56" t="s">
        <v>1443</v>
      </c>
      <c r="D293" s="44" t="s">
        <v>917</v>
      </c>
      <c r="E293" s="45" t="s">
        <v>918</v>
      </c>
    </row>
    <row r="294" spans="1:5">
      <c r="A294" s="49" t="s">
        <v>963</v>
      </c>
      <c r="B294" s="55" t="s">
        <v>1444</v>
      </c>
      <c r="C294" s="56" t="s">
        <v>1445</v>
      </c>
      <c r="D294" s="44" t="s">
        <v>917</v>
      </c>
      <c r="E294" s="45" t="s">
        <v>918</v>
      </c>
    </row>
    <row r="295" spans="1:5">
      <c r="A295" s="49" t="s">
        <v>963</v>
      </c>
      <c r="B295" s="55" t="s">
        <v>1446</v>
      </c>
      <c r="C295" s="56" t="s">
        <v>1447</v>
      </c>
      <c r="D295" s="44" t="s">
        <v>917</v>
      </c>
      <c r="E295" s="45" t="s">
        <v>918</v>
      </c>
    </row>
    <row r="296" spans="1:5">
      <c r="A296" s="49" t="s">
        <v>963</v>
      </c>
      <c r="B296" s="55" t="s">
        <v>1448</v>
      </c>
      <c r="C296" s="56" t="s">
        <v>1449</v>
      </c>
      <c r="D296" s="44" t="s">
        <v>917</v>
      </c>
      <c r="E296" s="45" t="s">
        <v>918</v>
      </c>
    </row>
    <row r="297" spans="1:5">
      <c r="A297" s="49" t="s">
        <v>963</v>
      </c>
      <c r="B297" s="55" t="s">
        <v>1450</v>
      </c>
      <c r="C297" s="56" t="s">
        <v>1451</v>
      </c>
      <c r="D297" s="44" t="s">
        <v>919</v>
      </c>
      <c r="E297" s="45" t="s">
        <v>920</v>
      </c>
    </row>
    <row r="298" spans="1:5">
      <c r="A298" s="49" t="s">
        <v>963</v>
      </c>
      <c r="B298" s="55" t="s">
        <v>1452</v>
      </c>
      <c r="C298" s="56" t="s">
        <v>1453</v>
      </c>
      <c r="D298" s="44" t="s">
        <v>919</v>
      </c>
      <c r="E298" s="45" t="s">
        <v>920</v>
      </c>
    </row>
    <row r="299" spans="1:5">
      <c r="A299" s="49" t="s">
        <v>963</v>
      </c>
      <c r="B299" s="55" t="s">
        <v>1454</v>
      </c>
      <c r="C299" s="56" t="s">
        <v>1455</v>
      </c>
      <c r="D299" s="44" t="s">
        <v>919</v>
      </c>
      <c r="E299" s="45" t="s">
        <v>920</v>
      </c>
    </row>
    <row r="300" spans="1:5">
      <c r="A300" s="49" t="s">
        <v>963</v>
      </c>
      <c r="B300" s="55" t="s">
        <v>1456</v>
      </c>
      <c r="C300" s="56" t="s">
        <v>1457</v>
      </c>
      <c r="D300" s="44" t="s">
        <v>919</v>
      </c>
      <c r="E300" s="45" t="s">
        <v>920</v>
      </c>
    </row>
    <row r="301" spans="1:5">
      <c r="A301" s="49" t="s">
        <v>963</v>
      </c>
      <c r="B301" s="55" t="s">
        <v>1458</v>
      </c>
      <c r="C301" s="56" t="s">
        <v>1459</v>
      </c>
      <c r="D301" s="44" t="s">
        <v>919</v>
      </c>
      <c r="E301" s="45" t="s">
        <v>920</v>
      </c>
    </row>
    <row r="302" spans="1:5">
      <c r="A302" s="49" t="s">
        <v>963</v>
      </c>
      <c r="B302" s="55" t="s">
        <v>1460</v>
      </c>
      <c r="C302" s="56" t="s">
        <v>1461</v>
      </c>
      <c r="D302" s="44" t="s">
        <v>919</v>
      </c>
      <c r="E302" s="45" t="s">
        <v>920</v>
      </c>
    </row>
    <row r="303" spans="1:5">
      <c r="A303" s="49" t="s">
        <v>963</v>
      </c>
      <c r="B303" s="55" t="s">
        <v>1462</v>
      </c>
      <c r="C303" s="56" t="s">
        <v>1463</v>
      </c>
      <c r="D303" s="44" t="s">
        <v>919</v>
      </c>
      <c r="E303" s="45" t="s">
        <v>920</v>
      </c>
    </row>
    <row r="304" spans="1:5">
      <c r="A304" s="49" t="s">
        <v>963</v>
      </c>
      <c r="B304" s="55" t="s">
        <v>1464</v>
      </c>
      <c r="C304" s="56" t="s">
        <v>1465</v>
      </c>
      <c r="D304" s="44" t="s">
        <v>921</v>
      </c>
      <c r="E304" s="45" t="s">
        <v>922</v>
      </c>
    </row>
    <row r="305" spans="1:5">
      <c r="A305" s="49" t="s">
        <v>963</v>
      </c>
      <c r="B305" s="55" t="s">
        <v>1466</v>
      </c>
      <c r="C305" s="56" t="s">
        <v>1467</v>
      </c>
      <c r="D305" s="44" t="s">
        <v>921</v>
      </c>
      <c r="E305" s="45" t="s">
        <v>922</v>
      </c>
    </row>
    <row r="306" spans="1:5">
      <c r="A306" s="49" t="s">
        <v>963</v>
      </c>
      <c r="B306" s="55" t="s">
        <v>1468</v>
      </c>
      <c r="C306" s="56" t="s">
        <v>1469</v>
      </c>
      <c r="D306" s="44" t="s">
        <v>921</v>
      </c>
      <c r="E306" s="45" t="s">
        <v>922</v>
      </c>
    </row>
    <row r="307" spans="1:5">
      <c r="A307" s="49" t="s">
        <v>963</v>
      </c>
      <c r="B307" s="55" t="s">
        <v>1470</v>
      </c>
      <c r="C307" s="56" t="s">
        <v>1471</v>
      </c>
      <c r="D307" s="44" t="s">
        <v>921</v>
      </c>
      <c r="E307" s="45" t="s">
        <v>922</v>
      </c>
    </row>
    <row r="308" spans="1:5">
      <c r="A308" s="49" t="s">
        <v>963</v>
      </c>
      <c r="B308" s="55" t="s">
        <v>1472</v>
      </c>
      <c r="C308" s="56" t="s">
        <v>1473</v>
      </c>
      <c r="D308" s="44" t="s">
        <v>921</v>
      </c>
      <c r="E308" s="45" t="s">
        <v>922</v>
      </c>
    </row>
    <row r="309" spans="1:5">
      <c r="A309" s="49" t="s">
        <v>963</v>
      </c>
      <c r="B309" s="55" t="s">
        <v>1474</v>
      </c>
      <c r="C309" s="56" t="s">
        <v>1475</v>
      </c>
      <c r="D309" s="44" t="s">
        <v>921</v>
      </c>
      <c r="E309" s="45" t="s">
        <v>922</v>
      </c>
    </row>
    <row r="310" spans="1:5">
      <c r="A310" s="49" t="s">
        <v>963</v>
      </c>
      <c r="B310" s="55" t="s">
        <v>1476</v>
      </c>
      <c r="C310" s="56" t="s">
        <v>1477</v>
      </c>
      <c r="D310" s="44" t="s">
        <v>921</v>
      </c>
      <c r="E310" s="45" t="s">
        <v>922</v>
      </c>
    </row>
    <row r="311" spans="1:5">
      <c r="A311" s="49" t="s">
        <v>963</v>
      </c>
      <c r="B311" s="55" t="s">
        <v>1478</v>
      </c>
      <c r="C311" s="56" t="s">
        <v>1479</v>
      </c>
      <c r="D311" s="44" t="s">
        <v>923</v>
      </c>
      <c r="E311" s="45" t="s">
        <v>924</v>
      </c>
    </row>
    <row r="312" spans="1:5">
      <c r="A312" s="49" t="s">
        <v>963</v>
      </c>
      <c r="B312" s="55" t="s">
        <v>1480</v>
      </c>
      <c r="C312" s="56" t="s">
        <v>1481</v>
      </c>
      <c r="D312" s="44" t="s">
        <v>923</v>
      </c>
      <c r="E312" s="45" t="s">
        <v>924</v>
      </c>
    </row>
    <row r="313" spans="1:5">
      <c r="A313" s="49" t="s">
        <v>963</v>
      </c>
      <c r="B313" s="55" t="s">
        <v>1482</v>
      </c>
      <c r="C313" s="56" t="s">
        <v>1483</v>
      </c>
      <c r="D313" s="44" t="s">
        <v>923</v>
      </c>
      <c r="E313" s="45" t="s">
        <v>924</v>
      </c>
    </row>
    <row r="314" spans="1:5">
      <c r="A314" s="49" t="s">
        <v>963</v>
      </c>
      <c r="B314" s="55" t="s">
        <v>1484</v>
      </c>
      <c r="C314" s="56" t="s">
        <v>1485</v>
      </c>
      <c r="D314" s="44" t="s">
        <v>923</v>
      </c>
      <c r="E314" s="45" t="s">
        <v>924</v>
      </c>
    </row>
    <row r="315" spans="1:5">
      <c r="A315" s="49" t="s">
        <v>963</v>
      </c>
      <c r="B315" s="55" t="s">
        <v>1486</v>
      </c>
      <c r="C315" s="56" t="s">
        <v>1487</v>
      </c>
      <c r="D315" s="44" t="s">
        <v>923</v>
      </c>
      <c r="E315" s="45" t="s">
        <v>924</v>
      </c>
    </row>
    <row r="316" spans="1:5">
      <c r="A316" s="49" t="s">
        <v>963</v>
      </c>
      <c r="B316" s="55" t="s">
        <v>1488</v>
      </c>
      <c r="C316" s="56" t="s">
        <v>1489</v>
      </c>
      <c r="D316" s="44" t="s">
        <v>923</v>
      </c>
      <c r="E316" s="45" t="s">
        <v>924</v>
      </c>
    </row>
    <row r="317" spans="1:5">
      <c r="A317" s="49" t="s">
        <v>963</v>
      </c>
      <c r="B317" s="55" t="s">
        <v>1490</v>
      </c>
      <c r="C317" s="56" t="s">
        <v>1491</v>
      </c>
      <c r="D317" s="44" t="s">
        <v>923</v>
      </c>
      <c r="E317" s="45" t="s">
        <v>924</v>
      </c>
    </row>
    <row r="318" spans="1:5">
      <c r="A318" s="49" t="s">
        <v>963</v>
      </c>
      <c r="B318" s="55" t="s">
        <v>1492</v>
      </c>
      <c r="C318" s="56" t="s">
        <v>1493</v>
      </c>
      <c r="D318" s="44" t="s">
        <v>923</v>
      </c>
      <c r="E318" s="45" t="s">
        <v>924</v>
      </c>
    </row>
    <row r="319" spans="1:5">
      <c r="A319" s="49" t="s">
        <v>963</v>
      </c>
      <c r="B319" s="55" t="s">
        <v>1494</v>
      </c>
      <c r="C319" s="56" t="s">
        <v>1495</v>
      </c>
      <c r="D319" s="44" t="s">
        <v>923</v>
      </c>
      <c r="E319" s="45" t="s">
        <v>924</v>
      </c>
    </row>
    <row r="320" spans="1:5">
      <c r="A320" s="49" t="s">
        <v>963</v>
      </c>
      <c r="B320" s="55" t="s">
        <v>1496</v>
      </c>
      <c r="C320" s="56" t="s">
        <v>1497</v>
      </c>
      <c r="D320" s="44" t="s">
        <v>923</v>
      </c>
      <c r="E320" s="45" t="s">
        <v>924</v>
      </c>
    </row>
    <row r="321" spans="1:5">
      <c r="A321" s="49" t="s">
        <v>963</v>
      </c>
      <c r="B321" s="55" t="s">
        <v>1498</v>
      </c>
      <c r="C321" s="56" t="s">
        <v>1499</v>
      </c>
      <c r="D321" s="44" t="s">
        <v>923</v>
      </c>
      <c r="E321" s="45" t="s">
        <v>924</v>
      </c>
    </row>
    <row r="322" spans="1:5">
      <c r="A322" s="49" t="s">
        <v>963</v>
      </c>
      <c r="B322" s="55" t="s">
        <v>1500</v>
      </c>
      <c r="C322" s="56" t="s">
        <v>1501</v>
      </c>
      <c r="D322" s="44" t="s">
        <v>923</v>
      </c>
      <c r="E322" s="45" t="s">
        <v>924</v>
      </c>
    </row>
    <row r="323" spans="1:5">
      <c r="A323" s="49" t="s">
        <v>963</v>
      </c>
      <c r="B323" s="55" t="s">
        <v>1502</v>
      </c>
      <c r="C323" s="56" t="s">
        <v>1503</v>
      </c>
      <c r="D323" s="44" t="s">
        <v>923</v>
      </c>
      <c r="E323" s="45" t="s">
        <v>924</v>
      </c>
    </row>
    <row r="324" spans="1:5">
      <c r="A324" s="49" t="s">
        <v>963</v>
      </c>
      <c r="B324" s="55" t="s">
        <v>1504</v>
      </c>
      <c r="C324" s="56" t="s">
        <v>1505</v>
      </c>
      <c r="D324" s="44" t="s">
        <v>923</v>
      </c>
      <c r="E324" s="45" t="s">
        <v>924</v>
      </c>
    </row>
    <row r="325" spans="1:5">
      <c r="A325" s="49" t="s">
        <v>963</v>
      </c>
      <c r="B325" s="55" t="s">
        <v>1506</v>
      </c>
      <c r="C325" s="56" t="s">
        <v>1507</v>
      </c>
      <c r="D325" s="44" t="s">
        <v>923</v>
      </c>
      <c r="E325" s="45" t="s">
        <v>924</v>
      </c>
    </row>
    <row r="326" spans="1:5">
      <c r="A326" s="49" t="s">
        <v>963</v>
      </c>
      <c r="B326" s="55" t="s">
        <v>1508</v>
      </c>
      <c r="C326" s="56" t="s">
        <v>1509</v>
      </c>
      <c r="D326" s="44" t="s">
        <v>925</v>
      </c>
      <c r="E326" s="45" t="s">
        <v>926</v>
      </c>
    </row>
    <row r="327" spans="1:5">
      <c r="A327" s="49" t="s">
        <v>963</v>
      </c>
      <c r="B327" s="55" t="s">
        <v>1510</v>
      </c>
      <c r="C327" s="56" t="s">
        <v>1511</v>
      </c>
      <c r="D327" s="44" t="s">
        <v>925</v>
      </c>
      <c r="E327" s="45" t="s">
        <v>926</v>
      </c>
    </row>
    <row r="328" spans="1:5">
      <c r="A328" s="49" t="s">
        <v>963</v>
      </c>
      <c r="B328" s="55" t="s">
        <v>1512</v>
      </c>
      <c r="C328" s="56" t="s">
        <v>1513</v>
      </c>
      <c r="D328" s="44" t="s">
        <v>925</v>
      </c>
      <c r="E328" s="45" t="s">
        <v>926</v>
      </c>
    </row>
    <row r="329" spans="1:5">
      <c r="A329" s="49" t="s">
        <v>963</v>
      </c>
      <c r="B329" s="55" t="s">
        <v>1514</v>
      </c>
      <c r="C329" s="56" t="s">
        <v>1515</v>
      </c>
      <c r="D329" s="44" t="s">
        <v>925</v>
      </c>
      <c r="E329" s="45" t="s">
        <v>926</v>
      </c>
    </row>
    <row r="330" spans="1:5">
      <c r="A330" s="49" t="s">
        <v>963</v>
      </c>
      <c r="B330" s="55" t="s">
        <v>1516</v>
      </c>
      <c r="C330" s="56" t="s">
        <v>1517</v>
      </c>
      <c r="D330" s="44" t="s">
        <v>925</v>
      </c>
      <c r="E330" s="45" t="s">
        <v>926</v>
      </c>
    </row>
    <row r="331" spans="1:5">
      <c r="A331" s="49" t="s">
        <v>963</v>
      </c>
      <c r="B331" s="55" t="s">
        <v>1518</v>
      </c>
      <c r="C331" s="56" t="s">
        <v>1519</v>
      </c>
      <c r="D331" s="44" t="s">
        <v>925</v>
      </c>
      <c r="E331" s="45" t="s">
        <v>926</v>
      </c>
    </row>
    <row r="332" spans="1:5">
      <c r="A332" s="49" t="s">
        <v>963</v>
      </c>
      <c r="B332" s="55" t="s">
        <v>1520</v>
      </c>
      <c r="C332" s="56" t="s">
        <v>1521</v>
      </c>
      <c r="D332" s="44" t="s">
        <v>925</v>
      </c>
      <c r="E332" s="45" t="s">
        <v>926</v>
      </c>
    </row>
    <row r="333" spans="1:5">
      <c r="A333" s="49" t="s">
        <v>963</v>
      </c>
      <c r="B333" s="55" t="s">
        <v>1522</v>
      </c>
      <c r="C333" s="56" t="s">
        <v>1523</v>
      </c>
      <c r="D333" s="44" t="s">
        <v>925</v>
      </c>
      <c r="E333" s="45" t="s">
        <v>926</v>
      </c>
    </row>
    <row r="334" spans="1:5">
      <c r="A334" s="49" t="s">
        <v>963</v>
      </c>
      <c r="B334" s="55" t="s">
        <v>1524</v>
      </c>
      <c r="C334" s="56" t="s">
        <v>1525</v>
      </c>
      <c r="D334" s="44" t="s">
        <v>925</v>
      </c>
      <c r="E334" s="45" t="s">
        <v>926</v>
      </c>
    </row>
    <row r="335" spans="1:5">
      <c r="A335" s="49" t="s">
        <v>963</v>
      </c>
      <c r="B335" s="55" t="s">
        <v>1526</v>
      </c>
      <c r="C335" s="56" t="s">
        <v>1527</v>
      </c>
      <c r="D335" s="44" t="s">
        <v>925</v>
      </c>
      <c r="E335" s="45" t="s">
        <v>926</v>
      </c>
    </row>
    <row r="336" spans="1:5">
      <c r="A336" s="49" t="s">
        <v>963</v>
      </c>
      <c r="B336" s="55" t="s">
        <v>1528</v>
      </c>
      <c r="C336" s="56" t="s">
        <v>1529</v>
      </c>
      <c r="D336" s="44" t="s">
        <v>925</v>
      </c>
      <c r="E336" s="45" t="s">
        <v>926</v>
      </c>
    </row>
    <row r="337" spans="1:5">
      <c r="A337" s="49" t="s">
        <v>963</v>
      </c>
      <c r="B337" s="55" t="s">
        <v>1530</v>
      </c>
      <c r="C337" s="56" t="s">
        <v>1531</v>
      </c>
      <c r="D337" s="44" t="s">
        <v>925</v>
      </c>
      <c r="E337" s="45" t="s">
        <v>926</v>
      </c>
    </row>
    <row r="338" spans="1:5">
      <c r="A338" s="49" t="s">
        <v>963</v>
      </c>
      <c r="B338" s="55" t="s">
        <v>1532</v>
      </c>
      <c r="C338" s="56" t="s">
        <v>1533</v>
      </c>
      <c r="D338" s="44" t="s">
        <v>925</v>
      </c>
      <c r="E338" s="45" t="s">
        <v>926</v>
      </c>
    </row>
    <row r="339" spans="1:5">
      <c r="A339" s="49" t="s">
        <v>963</v>
      </c>
      <c r="B339" s="55" t="s">
        <v>1534</v>
      </c>
      <c r="C339" s="56" t="s">
        <v>1535</v>
      </c>
      <c r="D339" s="44" t="s">
        <v>927</v>
      </c>
      <c r="E339" s="45" t="s">
        <v>928</v>
      </c>
    </row>
    <row r="340" spans="1:5">
      <c r="A340" s="49" t="s">
        <v>963</v>
      </c>
      <c r="B340" s="55" t="s">
        <v>1536</v>
      </c>
      <c r="C340" s="56" t="s">
        <v>1537</v>
      </c>
      <c r="D340" s="44" t="s">
        <v>927</v>
      </c>
      <c r="E340" s="45" t="s">
        <v>928</v>
      </c>
    </row>
    <row r="341" spans="1:5">
      <c r="A341" s="49" t="s">
        <v>963</v>
      </c>
      <c r="B341" s="55" t="s">
        <v>1538</v>
      </c>
      <c r="C341" s="56" t="s">
        <v>1539</v>
      </c>
      <c r="D341" s="44" t="s">
        <v>927</v>
      </c>
      <c r="E341" s="45" t="s">
        <v>928</v>
      </c>
    </row>
    <row r="342" spans="1:5">
      <c r="A342" s="49" t="s">
        <v>963</v>
      </c>
      <c r="B342" s="55" t="s">
        <v>1540</v>
      </c>
      <c r="C342" s="56" t="s">
        <v>1541</v>
      </c>
      <c r="D342" s="44" t="s">
        <v>927</v>
      </c>
      <c r="E342" s="45" t="s">
        <v>928</v>
      </c>
    </row>
    <row r="343" spans="1:5">
      <c r="A343" s="49" t="s">
        <v>963</v>
      </c>
      <c r="B343" s="55" t="s">
        <v>1542</v>
      </c>
      <c r="C343" s="56" t="s">
        <v>1543</v>
      </c>
      <c r="D343" s="44" t="s">
        <v>927</v>
      </c>
      <c r="E343" s="45" t="s">
        <v>928</v>
      </c>
    </row>
    <row r="344" spans="1:5">
      <c r="A344" s="49" t="s">
        <v>963</v>
      </c>
      <c r="B344" s="55" t="s">
        <v>1544</v>
      </c>
      <c r="C344" s="56" t="s">
        <v>1545</v>
      </c>
      <c r="D344" s="44" t="s">
        <v>927</v>
      </c>
      <c r="E344" s="45" t="s">
        <v>928</v>
      </c>
    </row>
    <row r="345" spans="1:5">
      <c r="A345" s="49" t="s">
        <v>963</v>
      </c>
      <c r="B345" s="55" t="s">
        <v>1546</v>
      </c>
      <c r="C345" s="56" t="s">
        <v>1547</v>
      </c>
      <c r="D345" s="44" t="s">
        <v>927</v>
      </c>
      <c r="E345" s="45" t="s">
        <v>928</v>
      </c>
    </row>
    <row r="346" spans="1:5">
      <c r="A346" s="49" t="s">
        <v>963</v>
      </c>
      <c r="B346" s="55" t="s">
        <v>1548</v>
      </c>
      <c r="C346" s="56" t="s">
        <v>1549</v>
      </c>
      <c r="D346" s="44" t="s">
        <v>927</v>
      </c>
      <c r="E346" s="45" t="s">
        <v>928</v>
      </c>
    </row>
    <row r="347" spans="1:5">
      <c r="A347" s="49" t="s">
        <v>963</v>
      </c>
      <c r="B347" s="55" t="s">
        <v>1550</v>
      </c>
      <c r="C347" s="56" t="s">
        <v>1551</v>
      </c>
      <c r="D347" s="44" t="s">
        <v>927</v>
      </c>
      <c r="E347" s="45" t="s">
        <v>928</v>
      </c>
    </row>
    <row r="348" spans="1:5">
      <c r="A348" s="49" t="s">
        <v>963</v>
      </c>
      <c r="B348" s="55" t="s">
        <v>1552</v>
      </c>
      <c r="C348" s="56" t="s">
        <v>1553</v>
      </c>
      <c r="D348" s="44" t="s">
        <v>927</v>
      </c>
      <c r="E348" s="45" t="s">
        <v>928</v>
      </c>
    </row>
    <row r="349" spans="1:5">
      <c r="A349" s="49" t="s">
        <v>963</v>
      </c>
      <c r="B349" s="55" t="s">
        <v>1554</v>
      </c>
      <c r="C349" s="56" t="s">
        <v>1555</v>
      </c>
      <c r="D349" s="44" t="s">
        <v>927</v>
      </c>
      <c r="E349" s="45" t="s">
        <v>928</v>
      </c>
    </row>
    <row r="350" spans="1:5">
      <c r="A350" s="49" t="s">
        <v>963</v>
      </c>
      <c r="B350" s="55" t="s">
        <v>1556</v>
      </c>
      <c r="C350" s="56" t="s">
        <v>1557</v>
      </c>
      <c r="D350" s="44" t="s">
        <v>927</v>
      </c>
      <c r="E350" s="45" t="s">
        <v>928</v>
      </c>
    </row>
    <row r="351" spans="1:5">
      <c r="A351" s="49" t="s">
        <v>963</v>
      </c>
      <c r="B351" s="55" t="s">
        <v>1558</v>
      </c>
      <c r="C351" s="56" t="s">
        <v>1559</v>
      </c>
      <c r="D351" s="44" t="s">
        <v>927</v>
      </c>
      <c r="E351" s="45" t="s">
        <v>928</v>
      </c>
    </row>
    <row r="352" spans="1:5">
      <c r="A352" s="49" t="s">
        <v>963</v>
      </c>
      <c r="B352" s="55" t="s">
        <v>1560</v>
      </c>
      <c r="C352" s="56" t="s">
        <v>1561</v>
      </c>
      <c r="D352" s="44" t="s">
        <v>927</v>
      </c>
      <c r="E352" s="45" t="s">
        <v>928</v>
      </c>
    </row>
    <row r="353" spans="1:5">
      <c r="A353" s="49" t="s">
        <v>963</v>
      </c>
      <c r="B353" s="55" t="s">
        <v>1562</v>
      </c>
      <c r="C353" s="56" t="s">
        <v>1563</v>
      </c>
      <c r="D353" s="44" t="s">
        <v>929</v>
      </c>
      <c r="E353" s="45" t="s">
        <v>930</v>
      </c>
    </row>
    <row r="354" spans="1:5">
      <c r="A354" s="49" t="s">
        <v>963</v>
      </c>
      <c r="B354" s="55" t="s">
        <v>1564</v>
      </c>
      <c r="C354" s="56" t="s">
        <v>1565</v>
      </c>
      <c r="D354" s="44" t="s">
        <v>929</v>
      </c>
      <c r="E354" s="45" t="s">
        <v>930</v>
      </c>
    </row>
    <row r="355" spans="1:5">
      <c r="A355" s="49" t="s">
        <v>963</v>
      </c>
      <c r="B355" s="55" t="s">
        <v>1566</v>
      </c>
      <c r="C355" s="56" t="s">
        <v>1567</v>
      </c>
      <c r="D355" s="44" t="s">
        <v>929</v>
      </c>
      <c r="E355" s="45" t="s">
        <v>930</v>
      </c>
    </row>
    <row r="356" spans="1:5">
      <c r="A356" s="49" t="s">
        <v>963</v>
      </c>
      <c r="B356" s="55" t="s">
        <v>1568</v>
      </c>
      <c r="C356" s="56" t="s">
        <v>1569</v>
      </c>
      <c r="D356" s="44" t="s">
        <v>929</v>
      </c>
      <c r="E356" s="45" t="s">
        <v>930</v>
      </c>
    </row>
    <row r="357" spans="1:5">
      <c r="A357" s="49" t="s">
        <v>963</v>
      </c>
      <c r="B357" s="55" t="s">
        <v>1570</v>
      </c>
      <c r="C357" s="56" t="s">
        <v>1571</v>
      </c>
      <c r="D357" s="44" t="s">
        <v>929</v>
      </c>
      <c r="E357" s="45" t="s">
        <v>930</v>
      </c>
    </row>
    <row r="358" spans="1:5">
      <c r="A358" s="49" t="s">
        <v>963</v>
      </c>
      <c r="B358" s="55" t="s">
        <v>1572</v>
      </c>
      <c r="C358" s="56" t="s">
        <v>1573</v>
      </c>
      <c r="D358" s="44" t="s">
        <v>929</v>
      </c>
      <c r="E358" s="45" t="s">
        <v>930</v>
      </c>
    </row>
    <row r="359" spans="1:5">
      <c r="A359" s="49" t="s">
        <v>963</v>
      </c>
      <c r="B359" s="55" t="s">
        <v>1574</v>
      </c>
      <c r="C359" s="56" t="s">
        <v>1575</v>
      </c>
      <c r="D359" s="44" t="s">
        <v>929</v>
      </c>
      <c r="E359" s="45" t="s">
        <v>930</v>
      </c>
    </row>
    <row r="360" spans="1:5">
      <c r="A360" s="49" t="s">
        <v>963</v>
      </c>
      <c r="B360" s="55" t="s">
        <v>1576</v>
      </c>
      <c r="C360" s="56" t="s">
        <v>1577</v>
      </c>
      <c r="D360" s="44" t="s">
        <v>929</v>
      </c>
      <c r="E360" s="45" t="s">
        <v>930</v>
      </c>
    </row>
    <row r="361" spans="1:5">
      <c r="A361" s="49" t="s">
        <v>963</v>
      </c>
      <c r="B361" s="55" t="s">
        <v>1578</v>
      </c>
      <c r="C361" s="56" t="s">
        <v>1579</v>
      </c>
      <c r="D361" s="44" t="s">
        <v>929</v>
      </c>
      <c r="E361" s="45" t="s">
        <v>930</v>
      </c>
    </row>
    <row r="362" spans="1:5">
      <c r="A362" s="49" t="s">
        <v>963</v>
      </c>
      <c r="B362" s="55" t="s">
        <v>1580</v>
      </c>
      <c r="C362" s="56" t="s">
        <v>1581</v>
      </c>
      <c r="D362" s="44" t="s">
        <v>929</v>
      </c>
      <c r="E362" s="45" t="s">
        <v>930</v>
      </c>
    </row>
    <row r="363" spans="1:5">
      <c r="A363" s="49" t="s">
        <v>963</v>
      </c>
      <c r="B363" s="55" t="s">
        <v>1582</v>
      </c>
      <c r="C363" s="56" t="s">
        <v>1583</v>
      </c>
      <c r="D363" s="44" t="s">
        <v>931</v>
      </c>
      <c r="E363" s="45" t="s">
        <v>932</v>
      </c>
    </row>
    <row r="364" spans="1:5">
      <c r="A364" s="49" t="s">
        <v>963</v>
      </c>
      <c r="B364" s="55" t="s">
        <v>1584</v>
      </c>
      <c r="C364" s="56" t="s">
        <v>1585</v>
      </c>
      <c r="D364" s="44" t="s">
        <v>931</v>
      </c>
      <c r="E364" s="45" t="s">
        <v>932</v>
      </c>
    </row>
    <row r="365" spans="1:5">
      <c r="A365" s="49" t="s">
        <v>963</v>
      </c>
      <c r="B365" s="55" t="s">
        <v>1586</v>
      </c>
      <c r="C365" s="56" t="s">
        <v>1587</v>
      </c>
      <c r="D365" s="44" t="s">
        <v>931</v>
      </c>
      <c r="E365" s="45" t="s">
        <v>932</v>
      </c>
    </row>
    <row r="366" spans="1:5">
      <c r="A366" s="49" t="s">
        <v>963</v>
      </c>
      <c r="B366" s="55" t="s">
        <v>1588</v>
      </c>
      <c r="C366" s="56" t="s">
        <v>1589</v>
      </c>
      <c r="D366" s="44" t="s">
        <v>931</v>
      </c>
      <c r="E366" s="45" t="s">
        <v>932</v>
      </c>
    </row>
    <row r="367" spans="1:5">
      <c r="A367" s="49" t="s">
        <v>963</v>
      </c>
      <c r="B367" s="55" t="s">
        <v>1590</v>
      </c>
      <c r="C367" s="56" t="s">
        <v>1591</v>
      </c>
      <c r="D367" s="44" t="s">
        <v>931</v>
      </c>
      <c r="E367" s="45" t="s">
        <v>932</v>
      </c>
    </row>
    <row r="368" spans="1:5">
      <c r="A368" s="49" t="s">
        <v>963</v>
      </c>
      <c r="B368" s="55" t="s">
        <v>1592</v>
      </c>
      <c r="C368" s="56" t="s">
        <v>1593</v>
      </c>
      <c r="D368" s="44" t="s">
        <v>931</v>
      </c>
      <c r="E368" s="45" t="s">
        <v>932</v>
      </c>
    </row>
    <row r="369" spans="1:5">
      <c r="A369" s="49" t="s">
        <v>963</v>
      </c>
      <c r="B369" s="55" t="s">
        <v>1594</v>
      </c>
      <c r="C369" s="56" t="s">
        <v>1595</v>
      </c>
      <c r="D369" s="44" t="s">
        <v>931</v>
      </c>
      <c r="E369" s="45" t="s">
        <v>932</v>
      </c>
    </row>
    <row r="370" spans="1:5">
      <c r="A370" s="49" t="s">
        <v>963</v>
      </c>
      <c r="B370" s="55" t="s">
        <v>1596</v>
      </c>
      <c r="C370" s="56" t="s">
        <v>1597</v>
      </c>
      <c r="D370" s="44" t="s">
        <v>931</v>
      </c>
      <c r="E370" s="45" t="s">
        <v>932</v>
      </c>
    </row>
    <row r="371" spans="1:5">
      <c r="A371" s="49" t="s">
        <v>963</v>
      </c>
      <c r="B371" s="55" t="s">
        <v>1598</v>
      </c>
      <c r="C371" s="56" t="s">
        <v>1599</v>
      </c>
      <c r="D371" s="44" t="s">
        <v>931</v>
      </c>
      <c r="E371" s="45" t="s">
        <v>932</v>
      </c>
    </row>
    <row r="372" spans="1:5">
      <c r="A372" s="49" t="s">
        <v>963</v>
      </c>
      <c r="B372" s="55" t="s">
        <v>1600</v>
      </c>
      <c r="C372" s="56" t="s">
        <v>1601</v>
      </c>
      <c r="D372" s="44" t="s">
        <v>931</v>
      </c>
      <c r="E372" s="45" t="s">
        <v>932</v>
      </c>
    </row>
    <row r="373" spans="1:5">
      <c r="A373" s="49" t="s">
        <v>963</v>
      </c>
      <c r="B373" s="55" t="s">
        <v>1602</v>
      </c>
      <c r="C373" s="56" t="s">
        <v>1603</v>
      </c>
      <c r="D373" s="44" t="s">
        <v>931</v>
      </c>
      <c r="E373" s="45" t="s">
        <v>932</v>
      </c>
    </row>
    <row r="374" spans="1:5">
      <c r="A374" s="49" t="s">
        <v>963</v>
      </c>
      <c r="B374" s="55" t="s">
        <v>1604</v>
      </c>
      <c r="C374" s="56" t="s">
        <v>1605</v>
      </c>
      <c r="D374" s="44" t="s">
        <v>931</v>
      </c>
      <c r="E374" s="45" t="s">
        <v>932</v>
      </c>
    </row>
    <row r="375" spans="1:5">
      <c r="A375" s="49" t="s">
        <v>963</v>
      </c>
      <c r="B375" s="55" t="s">
        <v>1606</v>
      </c>
      <c r="C375" s="56" t="s">
        <v>1607</v>
      </c>
      <c r="D375" s="44" t="s">
        <v>931</v>
      </c>
      <c r="E375" s="45" t="s">
        <v>932</v>
      </c>
    </row>
    <row r="376" spans="1:5">
      <c r="A376" s="49" t="s">
        <v>963</v>
      </c>
      <c r="B376" s="55" t="s">
        <v>1608</v>
      </c>
      <c r="C376" s="56" t="s">
        <v>1609</v>
      </c>
      <c r="D376" s="44" t="s">
        <v>931</v>
      </c>
      <c r="E376" s="45" t="s">
        <v>932</v>
      </c>
    </row>
    <row r="377" spans="1:5">
      <c r="A377" s="49" t="s">
        <v>963</v>
      </c>
      <c r="B377" s="55" t="s">
        <v>1610</v>
      </c>
      <c r="C377" s="56" t="s">
        <v>1611</v>
      </c>
      <c r="D377" s="44" t="s">
        <v>933</v>
      </c>
      <c r="E377" s="45" t="s">
        <v>934</v>
      </c>
    </row>
    <row r="378" spans="1:5">
      <c r="A378" s="49" t="s">
        <v>963</v>
      </c>
      <c r="B378" s="55" t="s">
        <v>1612</v>
      </c>
      <c r="C378" s="56" t="s">
        <v>1613</v>
      </c>
      <c r="D378" s="44" t="s">
        <v>933</v>
      </c>
      <c r="E378" s="45" t="s">
        <v>934</v>
      </c>
    </row>
    <row r="379" spans="1:5">
      <c r="A379" s="49" t="s">
        <v>963</v>
      </c>
      <c r="B379" s="55" t="s">
        <v>1614</v>
      </c>
      <c r="C379" s="56" t="s">
        <v>1615</v>
      </c>
      <c r="D379" s="44" t="s">
        <v>933</v>
      </c>
      <c r="E379" s="45" t="s">
        <v>934</v>
      </c>
    </row>
    <row r="380" spans="1:5">
      <c r="A380" s="49" t="s">
        <v>963</v>
      </c>
      <c r="B380" s="55" t="s">
        <v>1616</v>
      </c>
      <c r="C380" s="56" t="s">
        <v>1617</v>
      </c>
      <c r="D380" s="44" t="s">
        <v>933</v>
      </c>
      <c r="E380" s="45" t="s">
        <v>934</v>
      </c>
    </row>
    <row r="381" spans="1:5">
      <c r="A381" s="49" t="s">
        <v>963</v>
      </c>
      <c r="B381" s="55" t="s">
        <v>1618</v>
      </c>
      <c r="C381" s="56" t="s">
        <v>1619</v>
      </c>
      <c r="D381" s="44" t="s">
        <v>933</v>
      </c>
      <c r="E381" s="45" t="s">
        <v>934</v>
      </c>
    </row>
    <row r="382" spans="1:5">
      <c r="A382" s="49" t="s">
        <v>963</v>
      </c>
      <c r="B382" s="55" t="s">
        <v>1620</v>
      </c>
      <c r="C382" s="56" t="s">
        <v>1621</v>
      </c>
      <c r="D382" s="44" t="s">
        <v>933</v>
      </c>
      <c r="E382" s="45" t="s">
        <v>934</v>
      </c>
    </row>
    <row r="383" spans="1:5">
      <c r="A383" s="49" t="s">
        <v>963</v>
      </c>
      <c r="B383" s="55" t="s">
        <v>1622</v>
      </c>
      <c r="C383" s="56" t="s">
        <v>1623</v>
      </c>
      <c r="D383" s="44" t="s">
        <v>933</v>
      </c>
      <c r="E383" s="45" t="s">
        <v>934</v>
      </c>
    </row>
    <row r="384" spans="1:5">
      <c r="A384" s="49" t="s">
        <v>963</v>
      </c>
      <c r="B384" s="55" t="s">
        <v>1624</v>
      </c>
      <c r="C384" s="56" t="s">
        <v>1625</v>
      </c>
      <c r="D384" s="44" t="s">
        <v>933</v>
      </c>
      <c r="E384" s="45" t="s">
        <v>934</v>
      </c>
    </row>
    <row r="385" spans="1:5">
      <c r="A385" s="49" t="s">
        <v>963</v>
      </c>
      <c r="B385" s="55" t="s">
        <v>1626</v>
      </c>
      <c r="C385" s="56" t="s">
        <v>1627</v>
      </c>
      <c r="D385" s="44" t="s">
        <v>933</v>
      </c>
      <c r="E385" s="45" t="s">
        <v>934</v>
      </c>
    </row>
    <row r="386" spans="1:5">
      <c r="A386" s="49" t="s">
        <v>963</v>
      </c>
      <c r="B386" s="55" t="s">
        <v>1628</v>
      </c>
      <c r="C386" s="56" t="s">
        <v>1629</v>
      </c>
      <c r="D386" s="44" t="s">
        <v>933</v>
      </c>
      <c r="E386" s="45" t="s">
        <v>934</v>
      </c>
    </row>
    <row r="387" spans="1:5">
      <c r="A387" s="49" t="s">
        <v>963</v>
      </c>
      <c r="B387" s="55" t="s">
        <v>1630</v>
      </c>
      <c r="C387" s="56" t="s">
        <v>1631</v>
      </c>
      <c r="D387" s="44" t="s">
        <v>933</v>
      </c>
      <c r="E387" s="45" t="s">
        <v>934</v>
      </c>
    </row>
    <row r="388" spans="1:5">
      <c r="A388" s="49" t="s">
        <v>963</v>
      </c>
      <c r="B388" s="55" t="s">
        <v>1632</v>
      </c>
      <c r="C388" s="56" t="s">
        <v>1633</v>
      </c>
      <c r="D388" s="44" t="s">
        <v>933</v>
      </c>
      <c r="E388" s="45" t="s">
        <v>934</v>
      </c>
    </row>
    <row r="389" spans="1:5">
      <c r="A389" s="49" t="s">
        <v>963</v>
      </c>
      <c r="B389" s="55" t="s">
        <v>1634</v>
      </c>
      <c r="C389" s="56" t="s">
        <v>1635</v>
      </c>
      <c r="D389" s="44" t="s">
        <v>933</v>
      </c>
      <c r="E389" s="45" t="s">
        <v>934</v>
      </c>
    </row>
    <row r="390" spans="1:5">
      <c r="A390" s="49" t="s">
        <v>963</v>
      </c>
      <c r="B390" s="55" t="s">
        <v>1636</v>
      </c>
      <c r="C390" s="56" t="s">
        <v>1637</v>
      </c>
      <c r="D390" s="44" t="s">
        <v>935</v>
      </c>
      <c r="E390" s="45" t="s">
        <v>936</v>
      </c>
    </row>
    <row r="391" spans="1:5">
      <c r="A391" s="49" t="s">
        <v>963</v>
      </c>
      <c r="B391" s="55" t="s">
        <v>1638</v>
      </c>
      <c r="C391" s="56" t="s">
        <v>1639</v>
      </c>
      <c r="D391" s="44" t="s">
        <v>935</v>
      </c>
      <c r="E391" s="45" t="s">
        <v>936</v>
      </c>
    </row>
    <row r="392" spans="1:5">
      <c r="A392" s="49" t="s">
        <v>963</v>
      </c>
      <c r="B392" s="55" t="s">
        <v>1640</v>
      </c>
      <c r="C392" s="56" t="s">
        <v>1641</v>
      </c>
      <c r="D392" s="44" t="s">
        <v>935</v>
      </c>
      <c r="E392" s="45" t="s">
        <v>936</v>
      </c>
    </row>
    <row r="393" spans="1:5">
      <c r="A393" s="49" t="s">
        <v>963</v>
      </c>
      <c r="B393" s="55" t="s">
        <v>1642</v>
      </c>
      <c r="C393" s="56" t="s">
        <v>1643</v>
      </c>
      <c r="D393" s="44" t="s">
        <v>935</v>
      </c>
      <c r="E393" s="45" t="s">
        <v>936</v>
      </c>
    </row>
    <row r="394" spans="1:5">
      <c r="A394" s="49" t="s">
        <v>963</v>
      </c>
      <c r="B394" s="55" t="s">
        <v>1644</v>
      </c>
      <c r="C394" s="56" t="s">
        <v>1645</v>
      </c>
      <c r="D394" s="44" t="s">
        <v>935</v>
      </c>
      <c r="E394" s="45" t="s">
        <v>936</v>
      </c>
    </row>
    <row r="395" spans="1:5">
      <c r="A395" s="49" t="s">
        <v>963</v>
      </c>
      <c r="B395" s="55" t="s">
        <v>1646</v>
      </c>
      <c r="C395" s="56" t="s">
        <v>1647</v>
      </c>
      <c r="D395" s="44" t="s">
        <v>935</v>
      </c>
      <c r="E395" s="45" t="s">
        <v>936</v>
      </c>
    </row>
    <row r="396" spans="1:5">
      <c r="A396" s="49" t="s">
        <v>963</v>
      </c>
      <c r="B396" s="55" t="s">
        <v>1648</v>
      </c>
      <c r="C396" s="56" t="s">
        <v>1649</v>
      </c>
      <c r="D396" s="44" t="s">
        <v>935</v>
      </c>
      <c r="E396" s="45" t="s">
        <v>936</v>
      </c>
    </row>
    <row r="397" spans="1:5">
      <c r="A397" s="49" t="s">
        <v>963</v>
      </c>
      <c r="B397" s="55" t="s">
        <v>1650</v>
      </c>
      <c r="C397" s="56" t="s">
        <v>1651</v>
      </c>
      <c r="D397" s="44" t="s">
        <v>935</v>
      </c>
      <c r="E397" s="45" t="s">
        <v>936</v>
      </c>
    </row>
    <row r="398" spans="1:5">
      <c r="A398" s="49" t="s">
        <v>963</v>
      </c>
      <c r="B398" s="55" t="s">
        <v>1652</v>
      </c>
      <c r="C398" s="56" t="s">
        <v>1653</v>
      </c>
      <c r="D398" s="44" t="s">
        <v>935</v>
      </c>
      <c r="E398" s="45" t="s">
        <v>936</v>
      </c>
    </row>
    <row r="399" spans="1:5">
      <c r="A399" s="49" t="s">
        <v>963</v>
      </c>
      <c r="B399" s="55" t="s">
        <v>1654</v>
      </c>
      <c r="C399" s="56" t="s">
        <v>1655</v>
      </c>
      <c r="D399" s="44" t="s">
        <v>935</v>
      </c>
      <c r="E399" s="45" t="s">
        <v>936</v>
      </c>
    </row>
    <row r="400" spans="1:5">
      <c r="A400" s="49" t="s">
        <v>963</v>
      </c>
      <c r="B400" s="55" t="s">
        <v>1656</v>
      </c>
      <c r="C400" s="56" t="s">
        <v>1657</v>
      </c>
      <c r="D400" s="44" t="s">
        <v>935</v>
      </c>
      <c r="E400" s="45" t="s">
        <v>936</v>
      </c>
    </row>
    <row r="401" spans="1:5">
      <c r="A401" s="49" t="s">
        <v>963</v>
      </c>
      <c r="B401" s="55" t="s">
        <v>1658</v>
      </c>
      <c r="C401" s="56" t="s">
        <v>1659</v>
      </c>
      <c r="D401" s="44" t="s">
        <v>935</v>
      </c>
      <c r="E401" s="45" t="s">
        <v>936</v>
      </c>
    </row>
    <row r="402" spans="1:5">
      <c r="A402" s="49" t="s">
        <v>963</v>
      </c>
      <c r="B402" s="55" t="s">
        <v>1660</v>
      </c>
      <c r="C402" s="56" t="s">
        <v>1661</v>
      </c>
      <c r="D402" s="44" t="s">
        <v>935</v>
      </c>
      <c r="E402" s="45" t="s">
        <v>936</v>
      </c>
    </row>
    <row r="403" spans="1:5">
      <c r="A403" s="49" t="s">
        <v>963</v>
      </c>
      <c r="B403" s="55" t="s">
        <v>1662</v>
      </c>
      <c r="C403" s="56" t="s">
        <v>1663</v>
      </c>
      <c r="D403" s="44" t="s">
        <v>935</v>
      </c>
      <c r="E403" s="45" t="s">
        <v>936</v>
      </c>
    </row>
    <row r="404" spans="1:5">
      <c r="A404" s="49" t="s">
        <v>963</v>
      </c>
      <c r="B404" s="55" t="s">
        <v>1664</v>
      </c>
      <c r="C404" s="56" t="s">
        <v>1665</v>
      </c>
      <c r="D404" s="44" t="s">
        <v>935</v>
      </c>
      <c r="E404" s="45" t="s">
        <v>936</v>
      </c>
    </row>
    <row r="405" spans="1:5">
      <c r="A405" s="49" t="s">
        <v>963</v>
      </c>
      <c r="B405" s="55" t="s">
        <v>1666</v>
      </c>
      <c r="C405" s="56" t="s">
        <v>1667</v>
      </c>
      <c r="D405" s="44" t="s">
        <v>935</v>
      </c>
      <c r="E405" s="45" t="s">
        <v>936</v>
      </c>
    </row>
    <row r="406" spans="1:5">
      <c r="A406" s="49" t="s">
        <v>963</v>
      </c>
      <c r="B406" s="55" t="s">
        <v>1668</v>
      </c>
      <c r="C406" s="56" t="s">
        <v>1669</v>
      </c>
      <c r="D406" s="44" t="s">
        <v>935</v>
      </c>
      <c r="E406" s="45" t="s">
        <v>936</v>
      </c>
    </row>
    <row r="407" spans="1:5">
      <c r="A407" s="49" t="s">
        <v>963</v>
      </c>
      <c r="B407" s="55" t="s">
        <v>1670</v>
      </c>
      <c r="C407" s="56" t="s">
        <v>1671</v>
      </c>
      <c r="D407" s="44" t="s">
        <v>935</v>
      </c>
      <c r="E407" s="45" t="s">
        <v>936</v>
      </c>
    </row>
    <row r="408" spans="1:5">
      <c r="A408" s="49" t="s">
        <v>963</v>
      </c>
      <c r="B408" s="55" t="s">
        <v>1672</v>
      </c>
      <c r="C408" s="56" t="s">
        <v>1673</v>
      </c>
      <c r="D408" s="44" t="s">
        <v>935</v>
      </c>
      <c r="E408" s="45" t="s">
        <v>936</v>
      </c>
    </row>
    <row r="409" spans="1:5">
      <c r="A409" s="49" t="s">
        <v>963</v>
      </c>
      <c r="B409" s="55" t="s">
        <v>1674</v>
      </c>
      <c r="C409" s="56" t="s">
        <v>1675</v>
      </c>
      <c r="D409" s="44" t="s">
        <v>935</v>
      </c>
      <c r="E409" s="45" t="s">
        <v>936</v>
      </c>
    </row>
    <row r="410" spans="1:5">
      <c r="A410" s="49" t="s">
        <v>963</v>
      </c>
      <c r="B410" s="55" t="s">
        <v>1676</v>
      </c>
      <c r="C410" s="56" t="s">
        <v>1677</v>
      </c>
      <c r="D410" s="44" t="s">
        <v>935</v>
      </c>
      <c r="E410" s="45" t="s">
        <v>936</v>
      </c>
    </row>
    <row r="411" spans="1:5">
      <c r="A411" s="49" t="s">
        <v>963</v>
      </c>
      <c r="B411" s="55" t="s">
        <v>1678</v>
      </c>
      <c r="C411" s="56" t="s">
        <v>1679</v>
      </c>
      <c r="D411" s="44" t="s">
        <v>935</v>
      </c>
      <c r="E411" s="45" t="s">
        <v>936</v>
      </c>
    </row>
    <row r="412" spans="1:5">
      <c r="A412" s="49" t="s">
        <v>963</v>
      </c>
      <c r="B412" s="55" t="s">
        <v>1680</v>
      </c>
      <c r="C412" s="56" t="s">
        <v>1681</v>
      </c>
      <c r="D412" s="44" t="s">
        <v>935</v>
      </c>
      <c r="E412" s="45" t="s">
        <v>936</v>
      </c>
    </row>
    <row r="413" spans="1:5">
      <c r="A413" s="49" t="s">
        <v>963</v>
      </c>
      <c r="B413" s="55" t="s">
        <v>1682</v>
      </c>
      <c r="C413" s="56" t="s">
        <v>1683</v>
      </c>
      <c r="D413" s="44" t="s">
        <v>935</v>
      </c>
      <c r="E413" s="45" t="s">
        <v>936</v>
      </c>
    </row>
    <row r="414" spans="1:5">
      <c r="A414" s="49" t="s">
        <v>963</v>
      </c>
      <c r="B414" s="55" t="s">
        <v>1684</v>
      </c>
      <c r="C414" s="56" t="s">
        <v>1685</v>
      </c>
      <c r="D414" s="44" t="s">
        <v>939</v>
      </c>
      <c r="E414" s="45" t="s">
        <v>940</v>
      </c>
    </row>
    <row r="415" spans="1:5">
      <c r="A415" s="49" t="s">
        <v>963</v>
      </c>
      <c r="B415" s="55" t="s">
        <v>1686</v>
      </c>
      <c r="C415" s="56" t="s">
        <v>1687</v>
      </c>
      <c r="D415" s="44" t="s">
        <v>939</v>
      </c>
      <c r="E415" s="45" t="s">
        <v>940</v>
      </c>
    </row>
    <row r="416" spans="1:5">
      <c r="A416" s="49" t="s">
        <v>963</v>
      </c>
      <c r="B416" s="55" t="s">
        <v>1688</v>
      </c>
      <c r="C416" s="56" t="s">
        <v>1689</v>
      </c>
      <c r="D416" s="44" t="s">
        <v>939</v>
      </c>
      <c r="E416" s="45" t="s">
        <v>940</v>
      </c>
    </row>
    <row r="417" spans="1:5">
      <c r="A417" s="49" t="s">
        <v>963</v>
      </c>
      <c r="B417" s="55" t="s">
        <v>1690</v>
      </c>
      <c r="C417" s="56" t="s">
        <v>1691</v>
      </c>
      <c r="D417" s="44" t="s">
        <v>939</v>
      </c>
      <c r="E417" s="45" t="s">
        <v>940</v>
      </c>
    </row>
    <row r="418" spans="1:5">
      <c r="A418" s="49" t="s">
        <v>963</v>
      </c>
      <c r="B418" s="55" t="s">
        <v>1692</v>
      </c>
      <c r="C418" s="56" t="s">
        <v>1693</v>
      </c>
      <c r="D418" s="44" t="s">
        <v>939</v>
      </c>
      <c r="E418" s="45" t="s">
        <v>940</v>
      </c>
    </row>
    <row r="419" spans="1:5">
      <c r="A419" s="49" t="s">
        <v>963</v>
      </c>
      <c r="B419" s="55" t="s">
        <v>1694</v>
      </c>
      <c r="C419" s="56" t="s">
        <v>1695</v>
      </c>
      <c r="D419" s="44" t="s">
        <v>939</v>
      </c>
      <c r="E419" s="45" t="s">
        <v>940</v>
      </c>
    </row>
    <row r="420" spans="1:5">
      <c r="A420" s="49" t="s">
        <v>963</v>
      </c>
      <c r="B420" s="55" t="s">
        <v>1696</v>
      </c>
      <c r="C420" s="56" t="s">
        <v>1697</v>
      </c>
      <c r="D420" s="44" t="s">
        <v>939</v>
      </c>
      <c r="E420" s="45" t="s">
        <v>940</v>
      </c>
    </row>
    <row r="421" spans="1:5">
      <c r="A421" s="49" t="s">
        <v>963</v>
      </c>
      <c r="B421" s="55" t="s">
        <v>1698</v>
      </c>
      <c r="C421" s="56" t="s">
        <v>1699</v>
      </c>
      <c r="D421" s="44" t="s">
        <v>939</v>
      </c>
      <c r="E421" s="45" t="s">
        <v>940</v>
      </c>
    </row>
    <row r="422" spans="1:5">
      <c r="A422" s="49" t="s">
        <v>963</v>
      </c>
      <c r="B422" s="55" t="s">
        <v>1700</v>
      </c>
      <c r="C422" s="56" t="s">
        <v>1701</v>
      </c>
      <c r="D422" s="44" t="s">
        <v>939</v>
      </c>
      <c r="E422" s="45" t="s">
        <v>940</v>
      </c>
    </row>
    <row r="423" spans="1:5">
      <c r="A423" s="49" t="s">
        <v>963</v>
      </c>
      <c r="B423" s="55" t="s">
        <v>1702</v>
      </c>
      <c r="C423" s="56" t="s">
        <v>1703</v>
      </c>
      <c r="D423" s="44" t="s">
        <v>939</v>
      </c>
      <c r="E423" s="45" t="s">
        <v>940</v>
      </c>
    </row>
    <row r="424" spans="1:5">
      <c r="A424" s="49" t="s">
        <v>963</v>
      </c>
      <c r="B424" s="55" t="s">
        <v>1704</v>
      </c>
      <c r="C424" s="56" t="s">
        <v>1705</v>
      </c>
      <c r="D424" s="44" t="s">
        <v>939</v>
      </c>
      <c r="E424" s="45" t="s">
        <v>940</v>
      </c>
    </row>
    <row r="425" spans="1:5">
      <c r="A425" s="49" t="s">
        <v>963</v>
      </c>
      <c r="B425" s="55" t="s">
        <v>1706</v>
      </c>
      <c r="C425" s="56" t="s">
        <v>1707</v>
      </c>
      <c r="D425" s="44" t="s">
        <v>939</v>
      </c>
      <c r="E425" s="45" t="s">
        <v>940</v>
      </c>
    </row>
    <row r="426" spans="1:5">
      <c r="A426" s="49" t="s">
        <v>963</v>
      </c>
      <c r="B426" s="55" t="s">
        <v>1708</v>
      </c>
      <c r="C426" s="56" t="s">
        <v>1709</v>
      </c>
      <c r="D426" s="44" t="s">
        <v>939</v>
      </c>
      <c r="E426" s="45" t="s">
        <v>940</v>
      </c>
    </row>
    <row r="427" spans="1:5">
      <c r="A427" s="49" t="s">
        <v>963</v>
      </c>
      <c r="B427" s="55" t="s">
        <v>1710</v>
      </c>
      <c r="C427" s="56" t="s">
        <v>1711</v>
      </c>
      <c r="D427" s="44" t="s">
        <v>939</v>
      </c>
      <c r="E427" s="45" t="s">
        <v>940</v>
      </c>
    </row>
    <row r="428" spans="1:5">
      <c r="A428" s="49" t="s">
        <v>963</v>
      </c>
      <c r="B428" s="55" t="s">
        <v>1712</v>
      </c>
      <c r="C428" s="56" t="s">
        <v>1713</v>
      </c>
      <c r="D428" s="44" t="s">
        <v>939</v>
      </c>
      <c r="E428" s="45" t="s">
        <v>940</v>
      </c>
    </row>
    <row r="429" spans="1:5">
      <c r="A429" s="49" t="s">
        <v>963</v>
      </c>
      <c r="B429" s="55" t="s">
        <v>1714</v>
      </c>
      <c r="C429" s="56" t="s">
        <v>1715</v>
      </c>
      <c r="D429" s="44" t="s">
        <v>941</v>
      </c>
      <c r="E429" s="45" t="s">
        <v>942</v>
      </c>
    </row>
    <row r="430" spans="1:5">
      <c r="A430" s="49" t="s">
        <v>963</v>
      </c>
      <c r="B430" s="55" t="s">
        <v>1716</v>
      </c>
      <c r="C430" s="56" t="s">
        <v>1717</v>
      </c>
      <c r="D430" s="44" t="s">
        <v>941</v>
      </c>
      <c r="E430" s="45" t="s">
        <v>942</v>
      </c>
    </row>
    <row r="431" spans="1:5">
      <c r="A431" s="49" t="s">
        <v>963</v>
      </c>
      <c r="B431" s="55" t="s">
        <v>1718</v>
      </c>
      <c r="C431" s="56" t="s">
        <v>1719</v>
      </c>
      <c r="D431" s="44" t="s">
        <v>941</v>
      </c>
      <c r="E431" s="45" t="s">
        <v>942</v>
      </c>
    </row>
    <row r="432" spans="1:5">
      <c r="A432" s="49" t="s">
        <v>963</v>
      </c>
      <c r="B432" s="55" t="s">
        <v>1720</v>
      </c>
      <c r="C432" s="56" t="s">
        <v>1721</v>
      </c>
      <c r="D432" s="44" t="s">
        <v>941</v>
      </c>
      <c r="E432" s="45" t="s">
        <v>942</v>
      </c>
    </row>
    <row r="433" spans="1:5">
      <c r="A433" s="49" t="s">
        <v>963</v>
      </c>
      <c r="B433" s="55" t="s">
        <v>1722</v>
      </c>
      <c r="C433" s="56" t="s">
        <v>1723</v>
      </c>
      <c r="D433" s="44" t="s">
        <v>941</v>
      </c>
      <c r="E433" s="45" t="s">
        <v>942</v>
      </c>
    </row>
    <row r="434" spans="1:5">
      <c r="A434" s="49" t="s">
        <v>963</v>
      </c>
      <c r="B434" s="55" t="s">
        <v>1724</v>
      </c>
      <c r="C434" s="56" t="s">
        <v>1725</v>
      </c>
      <c r="D434" s="44" t="s">
        <v>941</v>
      </c>
      <c r="E434" s="45" t="s">
        <v>942</v>
      </c>
    </row>
    <row r="435" spans="1:5">
      <c r="A435" s="49" t="s">
        <v>963</v>
      </c>
      <c r="B435" s="55" t="s">
        <v>1726</v>
      </c>
      <c r="C435" s="56" t="s">
        <v>1727</v>
      </c>
      <c r="D435" s="44" t="s">
        <v>943</v>
      </c>
      <c r="E435" s="45" t="s">
        <v>944</v>
      </c>
    </row>
    <row r="436" spans="1:5">
      <c r="A436" s="49" t="s">
        <v>963</v>
      </c>
      <c r="B436" s="55" t="s">
        <v>1728</v>
      </c>
      <c r="C436" s="56" t="s">
        <v>1729</v>
      </c>
      <c r="D436" s="44" t="s">
        <v>943</v>
      </c>
      <c r="E436" s="45" t="s">
        <v>944</v>
      </c>
    </row>
    <row r="437" spans="1:5">
      <c r="A437" s="49" t="s">
        <v>963</v>
      </c>
      <c r="B437" s="55" t="s">
        <v>1730</v>
      </c>
      <c r="C437" s="56" t="s">
        <v>1731</v>
      </c>
      <c r="D437" s="44" t="s">
        <v>943</v>
      </c>
      <c r="E437" s="45" t="s">
        <v>944</v>
      </c>
    </row>
    <row r="438" spans="1:5">
      <c r="A438" s="49" t="s">
        <v>963</v>
      </c>
      <c r="B438" s="55" t="s">
        <v>1732</v>
      </c>
      <c r="C438" s="56" t="s">
        <v>1733</v>
      </c>
      <c r="D438" s="44" t="s">
        <v>943</v>
      </c>
      <c r="E438" s="45" t="s">
        <v>944</v>
      </c>
    </row>
    <row r="439" spans="1:5">
      <c r="A439" s="49" t="s">
        <v>963</v>
      </c>
      <c r="B439" s="55" t="s">
        <v>1734</v>
      </c>
      <c r="C439" s="56" t="s">
        <v>1735</v>
      </c>
      <c r="D439" s="44" t="s">
        <v>943</v>
      </c>
      <c r="E439" s="45" t="s">
        <v>944</v>
      </c>
    </row>
    <row r="440" spans="1:5">
      <c r="A440" s="49" t="s">
        <v>963</v>
      </c>
      <c r="B440" s="55" t="s">
        <v>1736</v>
      </c>
      <c r="C440" s="56" t="s">
        <v>1737</v>
      </c>
      <c r="D440" s="44" t="s">
        <v>943</v>
      </c>
      <c r="E440" s="45" t="s">
        <v>944</v>
      </c>
    </row>
    <row r="441" spans="1:5">
      <c r="A441" s="49" t="s">
        <v>963</v>
      </c>
      <c r="B441" s="55" t="s">
        <v>1738</v>
      </c>
      <c r="C441" s="56" t="s">
        <v>1739</v>
      </c>
      <c r="D441" s="44" t="s">
        <v>945</v>
      </c>
      <c r="E441" s="45" t="s">
        <v>946</v>
      </c>
    </row>
    <row r="442" spans="1:5">
      <c r="A442" s="49" t="s">
        <v>963</v>
      </c>
      <c r="B442" s="55" t="s">
        <v>1740</v>
      </c>
      <c r="C442" s="56" t="s">
        <v>1741</v>
      </c>
      <c r="D442" s="44" t="s">
        <v>945</v>
      </c>
      <c r="E442" s="45" t="s">
        <v>946</v>
      </c>
    </row>
    <row r="443" spans="1:5">
      <c r="A443" s="49" t="s">
        <v>963</v>
      </c>
      <c r="B443" s="55" t="s">
        <v>1742</v>
      </c>
      <c r="C443" s="56" t="s">
        <v>1743</v>
      </c>
      <c r="D443" s="44" t="s">
        <v>945</v>
      </c>
      <c r="E443" s="45" t="s">
        <v>946</v>
      </c>
    </row>
    <row r="444" spans="1:5">
      <c r="A444" s="49" t="s">
        <v>963</v>
      </c>
      <c r="B444" s="55" t="s">
        <v>1744</v>
      </c>
      <c r="C444" s="56" t="s">
        <v>1745</v>
      </c>
      <c r="D444" s="44" t="s">
        <v>945</v>
      </c>
      <c r="E444" s="45" t="s">
        <v>946</v>
      </c>
    </row>
    <row r="445" spans="1:5">
      <c r="A445" s="49" t="s">
        <v>963</v>
      </c>
      <c r="B445" s="55" t="s">
        <v>1746</v>
      </c>
      <c r="C445" s="56" t="s">
        <v>1747</v>
      </c>
      <c r="D445" s="44" t="s">
        <v>945</v>
      </c>
      <c r="E445" s="45" t="s">
        <v>946</v>
      </c>
    </row>
    <row r="446" spans="1:5">
      <c r="A446" s="49" t="s">
        <v>963</v>
      </c>
      <c r="B446" s="55" t="s">
        <v>1748</v>
      </c>
      <c r="C446" s="56" t="s">
        <v>1749</v>
      </c>
      <c r="D446" s="44" t="s">
        <v>945</v>
      </c>
      <c r="E446" s="45" t="s">
        <v>946</v>
      </c>
    </row>
    <row r="447" spans="1:5">
      <c r="A447" s="49" t="s">
        <v>963</v>
      </c>
      <c r="B447" s="55" t="s">
        <v>1750</v>
      </c>
      <c r="C447" s="56" t="s">
        <v>1751</v>
      </c>
      <c r="D447" s="44" t="s">
        <v>945</v>
      </c>
      <c r="E447" s="45" t="s">
        <v>946</v>
      </c>
    </row>
    <row r="448" spans="1:5">
      <c r="A448" s="49" t="s">
        <v>963</v>
      </c>
      <c r="B448" s="55" t="s">
        <v>1752</v>
      </c>
      <c r="C448" s="56" t="s">
        <v>1753</v>
      </c>
      <c r="D448" s="44" t="s">
        <v>945</v>
      </c>
      <c r="E448" s="45" t="s">
        <v>946</v>
      </c>
    </row>
    <row r="449" spans="1:5">
      <c r="A449" s="49" t="s">
        <v>963</v>
      </c>
      <c r="B449" s="55" t="s">
        <v>1754</v>
      </c>
      <c r="C449" s="56" t="s">
        <v>1755</v>
      </c>
      <c r="D449" s="44" t="s">
        <v>945</v>
      </c>
      <c r="E449" s="45" t="s">
        <v>946</v>
      </c>
    </row>
    <row r="450" spans="1:5">
      <c r="A450" s="49" t="s">
        <v>963</v>
      </c>
      <c r="B450" s="55" t="s">
        <v>1756</v>
      </c>
      <c r="C450" s="56" t="s">
        <v>1757</v>
      </c>
      <c r="D450" s="44" t="s">
        <v>945</v>
      </c>
      <c r="E450" s="45" t="s">
        <v>946</v>
      </c>
    </row>
    <row r="451" spans="1:5">
      <c r="A451" s="49" t="s">
        <v>963</v>
      </c>
      <c r="B451" s="55" t="s">
        <v>1758</v>
      </c>
      <c r="C451" s="56" t="s">
        <v>1759</v>
      </c>
      <c r="D451" s="44" t="s">
        <v>945</v>
      </c>
      <c r="E451" s="45" t="s">
        <v>946</v>
      </c>
    </row>
    <row r="452" spans="1:5">
      <c r="A452" s="49" t="s">
        <v>963</v>
      </c>
      <c r="B452" s="55" t="s">
        <v>1760</v>
      </c>
      <c r="C452" s="56" t="s">
        <v>1761</v>
      </c>
      <c r="D452" s="44" t="s">
        <v>945</v>
      </c>
      <c r="E452" s="45" t="s">
        <v>946</v>
      </c>
    </row>
    <row r="453" spans="1:5">
      <c r="A453" s="49" t="s">
        <v>963</v>
      </c>
      <c r="B453" s="55" t="s">
        <v>1762</v>
      </c>
      <c r="C453" s="56" t="s">
        <v>1763</v>
      </c>
      <c r="D453" s="44" t="s">
        <v>945</v>
      </c>
      <c r="E453" s="45" t="s">
        <v>946</v>
      </c>
    </row>
    <row r="454" spans="1:5">
      <c r="A454" s="49" t="s">
        <v>963</v>
      </c>
      <c r="B454" s="55" t="s">
        <v>1764</v>
      </c>
      <c r="C454" s="56" t="s">
        <v>1765</v>
      </c>
      <c r="D454" s="44" t="s">
        <v>947</v>
      </c>
      <c r="E454" s="45" t="s">
        <v>948</v>
      </c>
    </row>
    <row r="455" spans="1:5">
      <c r="A455" s="49" t="s">
        <v>963</v>
      </c>
      <c r="B455" s="55" t="s">
        <v>1766</v>
      </c>
      <c r="C455" s="56" t="s">
        <v>1767</v>
      </c>
      <c r="D455" s="44" t="s">
        <v>947</v>
      </c>
      <c r="E455" s="45" t="s">
        <v>948</v>
      </c>
    </row>
    <row r="456" spans="1:5">
      <c r="A456" s="49" t="s">
        <v>963</v>
      </c>
      <c r="B456" s="55" t="s">
        <v>1768</v>
      </c>
      <c r="C456" s="56" t="s">
        <v>1769</v>
      </c>
      <c r="D456" s="44" t="s">
        <v>947</v>
      </c>
      <c r="E456" s="45" t="s">
        <v>948</v>
      </c>
    </row>
    <row r="457" spans="1:5">
      <c r="A457" s="49" t="s">
        <v>963</v>
      </c>
      <c r="B457" s="55" t="s">
        <v>1770</v>
      </c>
      <c r="C457" s="56" t="s">
        <v>1771</v>
      </c>
      <c r="D457" s="44" t="s">
        <v>947</v>
      </c>
      <c r="E457" s="45" t="s">
        <v>948</v>
      </c>
    </row>
    <row r="458" spans="1:5">
      <c r="A458" s="49" t="s">
        <v>963</v>
      </c>
      <c r="B458" s="55" t="s">
        <v>1772</v>
      </c>
      <c r="C458" s="56" t="s">
        <v>1773</v>
      </c>
      <c r="D458" s="44" t="s">
        <v>947</v>
      </c>
      <c r="E458" s="45" t="s">
        <v>948</v>
      </c>
    </row>
    <row r="459" spans="1:5">
      <c r="A459" s="49" t="s">
        <v>963</v>
      </c>
      <c r="B459" s="55" t="s">
        <v>1774</v>
      </c>
      <c r="C459" s="56" t="s">
        <v>1775</v>
      </c>
      <c r="D459" s="44" t="s">
        <v>947</v>
      </c>
      <c r="E459" s="45" t="s">
        <v>948</v>
      </c>
    </row>
    <row r="460" spans="1:5">
      <c r="A460" s="49" t="s">
        <v>963</v>
      </c>
      <c r="B460" s="55" t="s">
        <v>1776</v>
      </c>
      <c r="C460" s="56" t="s">
        <v>1777</v>
      </c>
      <c r="D460" s="44" t="s">
        <v>947</v>
      </c>
      <c r="E460" s="45" t="s">
        <v>948</v>
      </c>
    </row>
    <row r="461" spans="1:5">
      <c r="A461" s="49" t="s">
        <v>963</v>
      </c>
      <c r="B461" s="55" t="s">
        <v>1778</v>
      </c>
      <c r="C461" s="56" t="s">
        <v>1779</v>
      </c>
      <c r="D461" s="44" t="s">
        <v>947</v>
      </c>
      <c r="E461" s="45" t="s">
        <v>948</v>
      </c>
    </row>
    <row r="462" spans="1:5">
      <c r="A462" s="49" t="s">
        <v>963</v>
      </c>
      <c r="B462" s="55" t="s">
        <v>1780</v>
      </c>
      <c r="C462" s="56" t="s">
        <v>1781</v>
      </c>
      <c r="D462" s="44" t="s">
        <v>947</v>
      </c>
      <c r="E462" s="45" t="s">
        <v>948</v>
      </c>
    </row>
    <row r="463" spans="1:5">
      <c r="A463" s="49" t="s">
        <v>963</v>
      </c>
      <c r="B463" s="55" t="s">
        <v>1782</v>
      </c>
      <c r="C463" s="56" t="s">
        <v>1783</v>
      </c>
      <c r="D463" s="44" t="s">
        <v>947</v>
      </c>
      <c r="E463" s="45" t="s">
        <v>948</v>
      </c>
    </row>
    <row r="464" spans="1:5">
      <c r="A464" s="49" t="s">
        <v>963</v>
      </c>
      <c r="B464" s="55" t="s">
        <v>1784</v>
      </c>
      <c r="C464" s="56" t="s">
        <v>1785</v>
      </c>
      <c r="D464" s="44" t="s">
        <v>949</v>
      </c>
      <c r="E464" s="45" t="s">
        <v>950</v>
      </c>
    </row>
    <row r="465" spans="1:5">
      <c r="A465" s="49" t="s">
        <v>963</v>
      </c>
      <c r="B465" s="55" t="s">
        <v>1786</v>
      </c>
      <c r="C465" s="56" t="s">
        <v>1787</v>
      </c>
      <c r="D465" s="44" t="s">
        <v>949</v>
      </c>
      <c r="E465" s="45" t="s">
        <v>950</v>
      </c>
    </row>
    <row r="466" spans="1:5">
      <c r="A466" s="49" t="s">
        <v>963</v>
      </c>
      <c r="B466" s="55" t="s">
        <v>1788</v>
      </c>
      <c r="C466" s="56" t="s">
        <v>1789</v>
      </c>
      <c r="D466" s="44" t="s">
        <v>949</v>
      </c>
      <c r="E466" s="45" t="s">
        <v>950</v>
      </c>
    </row>
    <row r="467" spans="1:5">
      <c r="A467" s="49" t="s">
        <v>963</v>
      </c>
      <c r="B467" s="55" t="s">
        <v>1790</v>
      </c>
      <c r="C467" s="56" t="s">
        <v>1791</v>
      </c>
      <c r="D467" s="44" t="s">
        <v>949</v>
      </c>
      <c r="E467" s="45" t="s">
        <v>950</v>
      </c>
    </row>
    <row r="468" spans="1:5">
      <c r="A468" s="49" t="s">
        <v>963</v>
      </c>
      <c r="B468" s="55" t="s">
        <v>1792</v>
      </c>
      <c r="C468" s="56" t="s">
        <v>1793</v>
      </c>
      <c r="D468" s="44" t="s">
        <v>949</v>
      </c>
      <c r="E468" s="45" t="s">
        <v>950</v>
      </c>
    </row>
    <row r="469" spans="1:5">
      <c r="A469" s="49" t="s">
        <v>963</v>
      </c>
      <c r="B469" s="55" t="s">
        <v>1794</v>
      </c>
      <c r="C469" s="56" t="s">
        <v>1795</v>
      </c>
      <c r="D469" s="44" t="s">
        <v>949</v>
      </c>
      <c r="E469" s="45" t="s">
        <v>950</v>
      </c>
    </row>
    <row r="470" spans="1:5">
      <c r="A470" s="49" t="s">
        <v>963</v>
      </c>
      <c r="B470" s="55" t="s">
        <v>1796</v>
      </c>
      <c r="C470" s="56" t="s">
        <v>1797</v>
      </c>
      <c r="D470" s="44" t="s">
        <v>949</v>
      </c>
      <c r="E470" s="45" t="s">
        <v>950</v>
      </c>
    </row>
    <row r="471" spans="1:5">
      <c r="A471" s="49" t="s">
        <v>963</v>
      </c>
      <c r="B471" s="55" t="s">
        <v>1798</v>
      </c>
      <c r="C471" s="56" t="s">
        <v>1799</v>
      </c>
      <c r="D471" s="44" t="s">
        <v>949</v>
      </c>
      <c r="E471" s="45" t="s">
        <v>950</v>
      </c>
    </row>
    <row r="472" spans="1:5">
      <c r="A472" s="49" t="s">
        <v>963</v>
      </c>
      <c r="B472" s="55" t="s">
        <v>1800</v>
      </c>
      <c r="C472" s="56" t="s">
        <v>1801</v>
      </c>
      <c r="D472" s="44" t="s">
        <v>949</v>
      </c>
      <c r="E472" s="45" t="s">
        <v>950</v>
      </c>
    </row>
    <row r="473" spans="1:5">
      <c r="A473" s="49" t="s">
        <v>963</v>
      </c>
      <c r="B473" s="55" t="s">
        <v>1802</v>
      </c>
      <c r="C473" s="56" t="s">
        <v>1803</v>
      </c>
      <c r="D473" s="44" t="s">
        <v>951</v>
      </c>
      <c r="E473" s="45" t="s">
        <v>952</v>
      </c>
    </row>
    <row r="474" spans="1:5">
      <c r="A474" s="49" t="s">
        <v>963</v>
      </c>
      <c r="B474" s="55" t="s">
        <v>1804</v>
      </c>
      <c r="C474" s="56" t="s">
        <v>1805</v>
      </c>
      <c r="D474" s="44" t="s">
        <v>951</v>
      </c>
      <c r="E474" s="45" t="s">
        <v>952</v>
      </c>
    </row>
    <row r="475" spans="1:5">
      <c r="A475" s="49" t="s">
        <v>963</v>
      </c>
      <c r="B475" s="55" t="s">
        <v>1806</v>
      </c>
      <c r="C475" s="56" t="s">
        <v>1807</v>
      </c>
      <c r="D475" s="44" t="s">
        <v>951</v>
      </c>
      <c r="E475" s="45" t="s">
        <v>952</v>
      </c>
    </row>
    <row r="476" spans="1:5">
      <c r="A476" s="49" t="s">
        <v>963</v>
      </c>
      <c r="B476" s="55" t="s">
        <v>1808</v>
      </c>
      <c r="C476" s="56" t="s">
        <v>1809</v>
      </c>
      <c r="D476" s="44" t="s">
        <v>951</v>
      </c>
      <c r="E476" s="45" t="s">
        <v>952</v>
      </c>
    </row>
    <row r="477" spans="1:5">
      <c r="A477" s="49" t="s">
        <v>963</v>
      </c>
      <c r="B477" s="55" t="s">
        <v>1810</v>
      </c>
      <c r="C477" s="56" t="s">
        <v>1811</v>
      </c>
      <c r="D477" s="44" t="s">
        <v>951</v>
      </c>
      <c r="E477" s="45" t="s">
        <v>952</v>
      </c>
    </row>
    <row r="478" spans="1:5">
      <c r="A478" s="49" t="s">
        <v>963</v>
      </c>
      <c r="B478" s="55" t="s">
        <v>1812</v>
      </c>
      <c r="C478" s="56" t="s">
        <v>1813</v>
      </c>
      <c r="D478" s="44" t="s">
        <v>951</v>
      </c>
      <c r="E478" s="45" t="s">
        <v>952</v>
      </c>
    </row>
    <row r="479" spans="1:5">
      <c r="A479" s="49" t="s">
        <v>963</v>
      </c>
      <c r="B479" s="55" t="s">
        <v>1814</v>
      </c>
      <c r="C479" s="56" t="s">
        <v>1815</v>
      </c>
      <c r="D479" s="44" t="s">
        <v>951</v>
      </c>
      <c r="E479" s="45" t="s">
        <v>952</v>
      </c>
    </row>
    <row r="480" spans="1:5">
      <c r="A480" s="49" t="s">
        <v>963</v>
      </c>
      <c r="B480" s="55" t="s">
        <v>1816</v>
      </c>
      <c r="C480" s="56" t="s">
        <v>1817</v>
      </c>
      <c r="D480" s="44" t="s">
        <v>951</v>
      </c>
      <c r="E480" s="45" t="s">
        <v>952</v>
      </c>
    </row>
    <row r="481" spans="1:5">
      <c r="A481" s="49" t="s">
        <v>963</v>
      </c>
      <c r="B481" s="55" t="s">
        <v>1818</v>
      </c>
      <c r="C481" s="56" t="s">
        <v>1819</v>
      </c>
      <c r="D481" s="44" t="s">
        <v>951</v>
      </c>
      <c r="E481" s="45" t="s">
        <v>952</v>
      </c>
    </row>
    <row r="482" spans="1:5">
      <c r="A482" s="49" t="s">
        <v>963</v>
      </c>
      <c r="B482" s="55" t="s">
        <v>1820</v>
      </c>
      <c r="C482" s="56" t="s">
        <v>1821</v>
      </c>
      <c r="D482" s="44" t="s">
        <v>951</v>
      </c>
      <c r="E482" s="45" t="s">
        <v>952</v>
      </c>
    </row>
    <row r="483" spans="1:5">
      <c r="A483" s="49" t="s">
        <v>963</v>
      </c>
      <c r="B483" s="55" t="s">
        <v>1822</v>
      </c>
      <c r="C483" s="56" t="s">
        <v>1823</v>
      </c>
      <c r="D483" s="44" t="s">
        <v>951</v>
      </c>
      <c r="E483" s="45" t="s">
        <v>952</v>
      </c>
    </row>
    <row r="484" spans="1:5">
      <c r="A484" s="49" t="s">
        <v>963</v>
      </c>
      <c r="B484" s="55" t="s">
        <v>1824</v>
      </c>
      <c r="C484" s="56" t="s">
        <v>1825</v>
      </c>
      <c r="D484" s="44" t="s">
        <v>951</v>
      </c>
      <c r="E484" s="45" t="s">
        <v>952</v>
      </c>
    </row>
    <row r="485" spans="1:5">
      <c r="A485" s="49" t="s">
        <v>963</v>
      </c>
      <c r="B485" s="55" t="s">
        <v>1826</v>
      </c>
      <c r="C485" s="56" t="s">
        <v>1827</v>
      </c>
      <c r="D485" s="44" t="s">
        <v>951</v>
      </c>
      <c r="E485" s="45" t="s">
        <v>952</v>
      </c>
    </row>
    <row r="486" spans="1:5">
      <c r="A486" s="49" t="s">
        <v>963</v>
      </c>
      <c r="B486" s="55" t="s">
        <v>1828</v>
      </c>
      <c r="C486" s="56" t="s">
        <v>1829</v>
      </c>
      <c r="D486" s="44" t="s">
        <v>951</v>
      </c>
      <c r="E486" s="45" t="s">
        <v>952</v>
      </c>
    </row>
    <row r="487" spans="1:5">
      <c r="A487" s="49" t="s">
        <v>963</v>
      </c>
      <c r="B487" s="55" t="s">
        <v>1830</v>
      </c>
      <c r="C487" s="56" t="s">
        <v>1831</v>
      </c>
      <c r="D487" s="44" t="s">
        <v>951</v>
      </c>
      <c r="E487" s="45" t="s">
        <v>952</v>
      </c>
    </row>
    <row r="488" spans="1:5">
      <c r="A488" s="49" t="s">
        <v>963</v>
      </c>
      <c r="B488" s="55" t="s">
        <v>1832</v>
      </c>
      <c r="C488" s="56" t="s">
        <v>1833</v>
      </c>
      <c r="D488" s="44" t="s">
        <v>951</v>
      </c>
      <c r="E488" s="45" t="s">
        <v>952</v>
      </c>
    </row>
    <row r="489" spans="1:5">
      <c r="A489" s="49" t="s">
        <v>963</v>
      </c>
      <c r="B489" s="55" t="s">
        <v>1834</v>
      </c>
      <c r="C489" s="56" t="s">
        <v>1835</v>
      </c>
      <c r="D489" s="44" t="s">
        <v>951</v>
      </c>
      <c r="E489" s="45" t="s">
        <v>952</v>
      </c>
    </row>
    <row r="490" spans="1:5">
      <c r="A490" s="49" t="s">
        <v>963</v>
      </c>
      <c r="B490" s="55" t="s">
        <v>1836</v>
      </c>
      <c r="C490" s="56" t="s">
        <v>1837</v>
      </c>
      <c r="D490" s="44" t="s">
        <v>951</v>
      </c>
      <c r="E490" s="45" t="s">
        <v>952</v>
      </c>
    </row>
    <row r="491" spans="1:5">
      <c r="A491" s="49" t="s">
        <v>963</v>
      </c>
      <c r="B491" s="55" t="s">
        <v>1838</v>
      </c>
      <c r="C491" s="56" t="s">
        <v>1839</v>
      </c>
      <c r="D491" s="44" t="s">
        <v>951</v>
      </c>
      <c r="E491" s="45" t="s">
        <v>952</v>
      </c>
    </row>
    <row r="492" spans="1:5">
      <c r="A492" s="49" t="s">
        <v>963</v>
      </c>
      <c r="B492" s="55" t="s">
        <v>1840</v>
      </c>
      <c r="C492" s="56" t="s">
        <v>1841</v>
      </c>
      <c r="D492" s="44" t="s">
        <v>951</v>
      </c>
      <c r="E492" s="45" t="s">
        <v>952</v>
      </c>
    </row>
    <row r="493" spans="1:5">
      <c r="A493" s="49" t="s">
        <v>963</v>
      </c>
      <c r="B493" s="55" t="s">
        <v>1842</v>
      </c>
      <c r="C493" s="56" t="s">
        <v>1843</v>
      </c>
      <c r="D493" s="44" t="s">
        <v>951</v>
      </c>
      <c r="E493" s="45" t="s">
        <v>952</v>
      </c>
    </row>
    <row r="494" spans="1:5">
      <c r="A494" s="49" t="s">
        <v>963</v>
      </c>
      <c r="B494" s="55" t="s">
        <v>1844</v>
      </c>
      <c r="C494" s="56" t="s">
        <v>1845</v>
      </c>
      <c r="D494" s="44" t="s">
        <v>951</v>
      </c>
      <c r="E494" s="45" t="s">
        <v>952</v>
      </c>
    </row>
    <row r="495" spans="1:5">
      <c r="A495" s="49" t="s">
        <v>963</v>
      </c>
      <c r="B495" s="55" t="s">
        <v>1846</v>
      </c>
      <c r="C495" s="56" t="s">
        <v>1847</v>
      </c>
      <c r="D495" s="44" t="s">
        <v>951</v>
      </c>
      <c r="E495" s="45" t="s">
        <v>952</v>
      </c>
    </row>
    <row r="496" spans="1:5">
      <c r="A496" s="49" t="s">
        <v>963</v>
      </c>
      <c r="B496" s="55" t="s">
        <v>1848</v>
      </c>
      <c r="C496" s="56" t="s">
        <v>1849</v>
      </c>
      <c r="D496" s="44" t="s">
        <v>953</v>
      </c>
      <c r="E496" s="45" t="s">
        <v>954</v>
      </c>
    </row>
    <row r="497" spans="1:5">
      <c r="A497" s="49" t="s">
        <v>963</v>
      </c>
      <c r="B497" s="55" t="s">
        <v>1850</v>
      </c>
      <c r="C497" s="56" t="s">
        <v>1851</v>
      </c>
      <c r="D497" s="44" t="s">
        <v>953</v>
      </c>
      <c r="E497" s="45" t="s">
        <v>954</v>
      </c>
    </row>
    <row r="498" spans="1:5">
      <c r="A498" s="49" t="s">
        <v>963</v>
      </c>
      <c r="B498" s="55" t="s">
        <v>1852</v>
      </c>
      <c r="C498" s="56" t="s">
        <v>1853</v>
      </c>
      <c r="D498" s="44" t="s">
        <v>953</v>
      </c>
      <c r="E498" s="45" t="s">
        <v>954</v>
      </c>
    </row>
    <row r="499" spans="1:5">
      <c r="A499" s="49" t="s">
        <v>963</v>
      </c>
      <c r="B499" s="55" t="s">
        <v>1854</v>
      </c>
      <c r="C499" s="56" t="s">
        <v>1855</v>
      </c>
      <c r="D499" s="44" t="s">
        <v>953</v>
      </c>
      <c r="E499" s="45" t="s">
        <v>954</v>
      </c>
    </row>
    <row r="500" spans="1:5">
      <c r="A500" s="49" t="s">
        <v>963</v>
      </c>
      <c r="B500" s="55" t="s">
        <v>1856</v>
      </c>
      <c r="C500" s="56" t="s">
        <v>1857</v>
      </c>
      <c r="D500" s="44" t="s">
        <v>953</v>
      </c>
      <c r="E500" s="45" t="s">
        <v>954</v>
      </c>
    </row>
    <row r="501" spans="1:5">
      <c r="A501" s="49" t="s">
        <v>963</v>
      </c>
      <c r="B501" s="55" t="s">
        <v>1858</v>
      </c>
      <c r="C501" s="56" t="s">
        <v>1859</v>
      </c>
      <c r="D501" s="44" t="s">
        <v>953</v>
      </c>
      <c r="E501" s="45" t="s">
        <v>954</v>
      </c>
    </row>
    <row r="502" spans="1:5">
      <c r="A502" s="49" t="s">
        <v>963</v>
      </c>
      <c r="B502" s="55" t="s">
        <v>1860</v>
      </c>
      <c r="C502" s="56" t="s">
        <v>1861</v>
      </c>
      <c r="D502" s="44" t="s">
        <v>953</v>
      </c>
      <c r="E502" s="45" t="s">
        <v>954</v>
      </c>
    </row>
    <row r="503" spans="1:5">
      <c r="A503" s="49" t="s">
        <v>963</v>
      </c>
      <c r="B503" s="55" t="s">
        <v>1862</v>
      </c>
      <c r="C503" s="56" t="s">
        <v>1863</v>
      </c>
      <c r="D503" s="44" t="s">
        <v>953</v>
      </c>
      <c r="E503" s="45" t="s">
        <v>954</v>
      </c>
    </row>
    <row r="504" spans="1:5">
      <c r="A504" s="49" t="s">
        <v>963</v>
      </c>
      <c r="B504" s="55" t="s">
        <v>1864</v>
      </c>
      <c r="C504" s="56" t="s">
        <v>1865</v>
      </c>
      <c r="D504" s="44" t="s">
        <v>953</v>
      </c>
      <c r="E504" s="45" t="s">
        <v>954</v>
      </c>
    </row>
    <row r="505" spans="1:5">
      <c r="A505" s="49" t="s">
        <v>963</v>
      </c>
      <c r="B505" s="55" t="s">
        <v>1866</v>
      </c>
      <c r="C505" s="56" t="s">
        <v>1867</v>
      </c>
      <c r="D505" s="44" t="s">
        <v>953</v>
      </c>
      <c r="E505" s="45" t="s">
        <v>954</v>
      </c>
    </row>
    <row r="506" spans="1:5">
      <c r="A506" s="49" t="s">
        <v>963</v>
      </c>
      <c r="B506" s="55" t="s">
        <v>1868</v>
      </c>
      <c r="C506" s="56" t="s">
        <v>1869</v>
      </c>
      <c r="D506" s="44" t="s">
        <v>953</v>
      </c>
      <c r="E506" s="45" t="s">
        <v>954</v>
      </c>
    </row>
    <row r="507" spans="1:5">
      <c r="A507" s="49" t="s">
        <v>963</v>
      </c>
      <c r="B507" s="55" t="s">
        <v>1870</v>
      </c>
      <c r="C507" s="56" t="s">
        <v>1871</v>
      </c>
      <c r="D507" s="44" t="s">
        <v>955</v>
      </c>
      <c r="E507" s="45" t="s">
        <v>956</v>
      </c>
    </row>
    <row r="508" spans="1:5">
      <c r="A508" s="49" t="s">
        <v>963</v>
      </c>
      <c r="B508" s="55" t="s">
        <v>1872</v>
      </c>
      <c r="C508" s="56" t="s">
        <v>1873</v>
      </c>
      <c r="D508" s="44" t="s">
        <v>955</v>
      </c>
      <c r="E508" s="45" t="s">
        <v>956</v>
      </c>
    </row>
    <row r="509" spans="1:5">
      <c r="A509" s="49" t="s">
        <v>963</v>
      </c>
      <c r="B509" s="55" t="s">
        <v>1874</v>
      </c>
      <c r="C509" s="56" t="s">
        <v>1875</v>
      </c>
      <c r="D509" s="44" t="s">
        <v>955</v>
      </c>
      <c r="E509" s="45" t="s">
        <v>956</v>
      </c>
    </row>
    <row r="510" spans="1:5">
      <c r="A510" s="49" t="s">
        <v>963</v>
      </c>
      <c r="B510" s="55" t="s">
        <v>1876</v>
      </c>
      <c r="C510" s="56" t="s">
        <v>1877</v>
      </c>
      <c r="D510" s="44" t="s">
        <v>955</v>
      </c>
      <c r="E510" s="45" t="s">
        <v>956</v>
      </c>
    </row>
    <row r="511" spans="1:5">
      <c r="A511" s="49" t="s">
        <v>963</v>
      </c>
      <c r="B511" s="55" t="s">
        <v>1878</v>
      </c>
      <c r="C511" s="56" t="s">
        <v>1879</v>
      </c>
      <c r="D511" s="44" t="s">
        <v>955</v>
      </c>
      <c r="E511" s="45" t="s">
        <v>956</v>
      </c>
    </row>
    <row r="512" spans="1:5">
      <c r="A512" s="49" t="s">
        <v>963</v>
      </c>
      <c r="B512" s="55" t="s">
        <v>1880</v>
      </c>
      <c r="C512" s="56" t="s">
        <v>1881</v>
      </c>
      <c r="D512" s="44" t="s">
        <v>955</v>
      </c>
      <c r="E512" s="45" t="s">
        <v>956</v>
      </c>
    </row>
    <row r="513" spans="1:5">
      <c r="A513" s="49" t="s">
        <v>963</v>
      </c>
      <c r="B513" s="55" t="s">
        <v>1882</v>
      </c>
      <c r="C513" s="56" t="s">
        <v>1883</v>
      </c>
      <c r="D513" s="44" t="s">
        <v>955</v>
      </c>
      <c r="E513" s="45" t="s">
        <v>956</v>
      </c>
    </row>
    <row r="514" spans="1:5">
      <c r="A514" s="49" t="s">
        <v>963</v>
      </c>
      <c r="B514" s="55" t="s">
        <v>1884</v>
      </c>
      <c r="C514" s="56" t="s">
        <v>1885</v>
      </c>
      <c r="D514" s="44" t="s">
        <v>955</v>
      </c>
      <c r="E514" s="45" t="s">
        <v>956</v>
      </c>
    </row>
    <row r="515" spans="1:5">
      <c r="A515" s="49" t="s">
        <v>963</v>
      </c>
      <c r="B515" s="55" t="s">
        <v>1886</v>
      </c>
      <c r="C515" s="56" t="s">
        <v>1887</v>
      </c>
      <c r="D515" s="44" t="s">
        <v>955</v>
      </c>
      <c r="E515" s="45" t="s">
        <v>956</v>
      </c>
    </row>
    <row r="516" spans="1:5">
      <c r="A516" s="49" t="s">
        <v>963</v>
      </c>
      <c r="B516" s="55" t="s">
        <v>1888</v>
      </c>
      <c r="C516" s="56" t="s">
        <v>1889</v>
      </c>
      <c r="D516" s="44" t="s">
        <v>955</v>
      </c>
      <c r="E516" s="45" t="s">
        <v>956</v>
      </c>
    </row>
    <row r="517" spans="1:5">
      <c r="A517" s="49" t="s">
        <v>963</v>
      </c>
      <c r="B517" s="55" t="s">
        <v>1890</v>
      </c>
      <c r="C517" s="56" t="s">
        <v>1891</v>
      </c>
      <c r="D517" s="44" t="s">
        <v>955</v>
      </c>
      <c r="E517" s="45" t="s">
        <v>956</v>
      </c>
    </row>
    <row r="518" spans="1:5">
      <c r="A518" s="49" t="s">
        <v>963</v>
      </c>
      <c r="B518" s="55" t="s">
        <v>1892</v>
      </c>
      <c r="C518" s="56" t="s">
        <v>1893</v>
      </c>
      <c r="D518" s="44" t="s">
        <v>955</v>
      </c>
      <c r="E518" s="45" t="s">
        <v>956</v>
      </c>
    </row>
    <row r="519" spans="1:5">
      <c r="A519" s="49" t="s">
        <v>963</v>
      </c>
      <c r="B519" s="55" t="s">
        <v>1894</v>
      </c>
      <c r="C519" s="56" t="s">
        <v>1895</v>
      </c>
      <c r="D519" s="44" t="s">
        <v>955</v>
      </c>
      <c r="E519" s="45" t="s">
        <v>956</v>
      </c>
    </row>
    <row r="520" spans="1:5">
      <c r="A520" s="49" t="s">
        <v>963</v>
      </c>
      <c r="B520" s="55" t="s">
        <v>1896</v>
      </c>
      <c r="C520" s="56" t="s">
        <v>1897</v>
      </c>
      <c r="D520" s="44" t="s">
        <v>955</v>
      </c>
      <c r="E520" s="45" t="s">
        <v>956</v>
      </c>
    </row>
    <row r="521" spans="1:5">
      <c r="A521" s="49" t="s">
        <v>963</v>
      </c>
      <c r="B521" s="55" t="s">
        <v>1898</v>
      </c>
      <c r="C521" s="56" t="s">
        <v>1899</v>
      </c>
      <c r="D521" s="44" t="s">
        <v>955</v>
      </c>
      <c r="E521" s="45" t="s">
        <v>956</v>
      </c>
    </row>
    <row r="522" spans="1:5">
      <c r="A522" s="49" t="s">
        <v>963</v>
      </c>
      <c r="B522" s="55" t="s">
        <v>1900</v>
      </c>
      <c r="C522" s="56" t="s">
        <v>1901</v>
      </c>
      <c r="D522" s="44" t="s">
        <v>955</v>
      </c>
      <c r="E522" s="45" t="s">
        <v>956</v>
      </c>
    </row>
    <row r="523" spans="1:5">
      <c r="A523" s="49" t="s">
        <v>963</v>
      </c>
      <c r="B523" s="55" t="s">
        <v>1902</v>
      </c>
      <c r="C523" s="56" t="s">
        <v>1903</v>
      </c>
      <c r="D523" s="44" t="s">
        <v>955</v>
      </c>
      <c r="E523" s="45" t="s">
        <v>956</v>
      </c>
    </row>
    <row r="524" spans="1:5">
      <c r="A524" s="49" t="s">
        <v>963</v>
      </c>
      <c r="B524" s="55" t="s">
        <v>1904</v>
      </c>
      <c r="C524" s="56" t="s">
        <v>1905</v>
      </c>
      <c r="D524" s="44" t="s">
        <v>955</v>
      </c>
      <c r="E524" s="45" t="s">
        <v>956</v>
      </c>
    </row>
    <row r="525" spans="1:5">
      <c r="A525" s="49" t="s">
        <v>963</v>
      </c>
      <c r="B525" s="55" t="s">
        <v>1906</v>
      </c>
      <c r="C525" s="56" t="s">
        <v>1907</v>
      </c>
      <c r="D525" s="44" t="s">
        <v>955</v>
      </c>
      <c r="E525" s="45" t="s">
        <v>956</v>
      </c>
    </row>
    <row r="526" spans="1:5">
      <c r="A526" s="49" t="s">
        <v>963</v>
      </c>
      <c r="B526" s="55" t="s">
        <v>1908</v>
      </c>
      <c r="C526" s="56" t="s">
        <v>1909</v>
      </c>
      <c r="D526" s="44" t="s">
        <v>955</v>
      </c>
      <c r="E526" s="45" t="s">
        <v>956</v>
      </c>
    </row>
    <row r="527" spans="1:5">
      <c r="A527" s="49" t="s">
        <v>963</v>
      </c>
      <c r="B527" s="55" t="s">
        <v>1910</v>
      </c>
      <c r="C527" s="56" t="s">
        <v>1911</v>
      </c>
      <c r="D527" s="44" t="s">
        <v>955</v>
      </c>
      <c r="E527" s="45" t="s">
        <v>956</v>
      </c>
    </row>
    <row r="528" spans="1:5">
      <c r="A528" s="49" t="s">
        <v>963</v>
      </c>
      <c r="B528" s="55" t="s">
        <v>1912</v>
      </c>
      <c r="C528" s="56" t="s">
        <v>1913</v>
      </c>
      <c r="D528" s="44" t="s">
        <v>955</v>
      </c>
      <c r="E528" s="45" t="s">
        <v>956</v>
      </c>
    </row>
    <row r="529" spans="1:5">
      <c r="A529" s="49" t="s">
        <v>963</v>
      </c>
      <c r="B529" s="55" t="s">
        <v>1914</v>
      </c>
      <c r="C529" s="56" t="s">
        <v>1915</v>
      </c>
      <c r="D529" s="44" t="s">
        <v>955</v>
      </c>
      <c r="E529" s="45" t="s">
        <v>956</v>
      </c>
    </row>
    <row r="530" spans="1:5">
      <c r="A530" s="49" t="s">
        <v>963</v>
      </c>
      <c r="B530" s="55" t="s">
        <v>1916</v>
      </c>
      <c r="C530" s="56" t="s">
        <v>1917</v>
      </c>
      <c r="D530" s="44" t="s">
        <v>955</v>
      </c>
      <c r="E530" s="45" t="s">
        <v>956</v>
      </c>
    </row>
    <row r="531" spans="1:5">
      <c r="A531" s="49" t="s">
        <v>963</v>
      </c>
      <c r="B531" s="55" t="s">
        <v>1918</v>
      </c>
      <c r="C531" s="56" t="s">
        <v>1919</v>
      </c>
      <c r="D531" s="44" t="s">
        <v>955</v>
      </c>
      <c r="E531" s="45" t="s">
        <v>956</v>
      </c>
    </row>
    <row r="532" spans="1:5">
      <c r="A532" s="49" t="s">
        <v>963</v>
      </c>
      <c r="B532" s="55" t="s">
        <v>1920</v>
      </c>
      <c r="C532" s="56" t="s">
        <v>1921</v>
      </c>
      <c r="D532" s="44" t="s">
        <v>955</v>
      </c>
      <c r="E532" s="45" t="s">
        <v>956</v>
      </c>
    </row>
    <row r="533" spans="1:5">
      <c r="A533" s="49" t="s">
        <v>963</v>
      </c>
      <c r="B533" s="55" t="s">
        <v>1922</v>
      </c>
      <c r="C533" s="56" t="s">
        <v>1923</v>
      </c>
      <c r="D533" s="44" t="s">
        <v>955</v>
      </c>
      <c r="E533" s="45" t="s">
        <v>956</v>
      </c>
    </row>
    <row r="534" spans="1:5">
      <c r="A534" s="49" t="s">
        <v>963</v>
      </c>
      <c r="B534" s="55" t="s">
        <v>1924</v>
      </c>
      <c r="C534" s="56" t="s">
        <v>1925</v>
      </c>
      <c r="D534" s="44" t="s">
        <v>955</v>
      </c>
      <c r="E534" s="45" t="s">
        <v>956</v>
      </c>
    </row>
    <row r="535" spans="1:5">
      <c r="A535" s="49" t="s">
        <v>963</v>
      </c>
      <c r="B535" s="55" t="s">
        <v>1926</v>
      </c>
      <c r="C535" s="56" t="s">
        <v>1927</v>
      </c>
      <c r="D535" s="44" t="s">
        <v>955</v>
      </c>
      <c r="E535" s="45" t="s">
        <v>956</v>
      </c>
    </row>
    <row r="536" spans="1:5">
      <c r="A536" s="49" t="s">
        <v>963</v>
      </c>
      <c r="B536" s="55" t="s">
        <v>1928</v>
      </c>
      <c r="C536" s="56" t="s">
        <v>1929</v>
      </c>
      <c r="D536" s="44" t="s">
        <v>957</v>
      </c>
      <c r="E536" s="45" t="s">
        <v>958</v>
      </c>
    </row>
    <row r="537" spans="1:5">
      <c r="A537" s="49" t="s">
        <v>963</v>
      </c>
      <c r="B537" s="55" t="s">
        <v>1930</v>
      </c>
      <c r="C537" s="56" t="s">
        <v>1931</v>
      </c>
      <c r="D537" s="44" t="s">
        <v>957</v>
      </c>
      <c r="E537" s="45" t="s">
        <v>958</v>
      </c>
    </row>
    <row r="538" spans="1:5">
      <c r="A538" s="49" t="s">
        <v>963</v>
      </c>
      <c r="B538" s="55" t="s">
        <v>1932</v>
      </c>
      <c r="C538" s="56" t="s">
        <v>1933</v>
      </c>
      <c r="D538" s="44" t="s">
        <v>957</v>
      </c>
      <c r="E538" s="45" t="s">
        <v>958</v>
      </c>
    </row>
    <row r="539" spans="1:5">
      <c r="A539" s="49" t="s">
        <v>963</v>
      </c>
      <c r="B539" s="55" t="s">
        <v>1934</v>
      </c>
      <c r="C539" s="56" t="s">
        <v>1935</v>
      </c>
      <c r="D539" s="44" t="s">
        <v>957</v>
      </c>
      <c r="E539" s="45" t="s">
        <v>958</v>
      </c>
    </row>
    <row r="540" spans="1:5">
      <c r="A540" s="49" t="s">
        <v>963</v>
      </c>
      <c r="B540" s="55" t="s">
        <v>1936</v>
      </c>
      <c r="C540" s="56" t="s">
        <v>1937</v>
      </c>
      <c r="D540" s="44" t="s">
        <v>957</v>
      </c>
      <c r="E540" s="45" t="s">
        <v>958</v>
      </c>
    </row>
    <row r="541" spans="1:5">
      <c r="A541" s="49" t="s">
        <v>963</v>
      </c>
      <c r="B541" s="55" t="s">
        <v>1938</v>
      </c>
      <c r="C541" s="56" t="s">
        <v>1939</v>
      </c>
      <c r="D541" s="44" t="s">
        <v>957</v>
      </c>
      <c r="E541" s="45" t="s">
        <v>958</v>
      </c>
    </row>
    <row r="542" spans="1:5">
      <c r="A542" s="49" t="s">
        <v>963</v>
      </c>
      <c r="B542" s="55" t="s">
        <v>1940</v>
      </c>
      <c r="C542" s="56" t="s">
        <v>1941</v>
      </c>
      <c r="D542" s="44" t="s">
        <v>957</v>
      </c>
      <c r="E542" s="45" t="s">
        <v>958</v>
      </c>
    </row>
    <row r="543" spans="1:5">
      <c r="A543" s="49" t="s">
        <v>963</v>
      </c>
      <c r="B543" s="55" t="s">
        <v>1942</v>
      </c>
      <c r="C543" s="56" t="s">
        <v>1943</v>
      </c>
      <c r="D543" s="44" t="s">
        <v>957</v>
      </c>
      <c r="E543" s="45" t="s">
        <v>958</v>
      </c>
    </row>
    <row r="544" spans="1:5">
      <c r="A544" s="49" t="s">
        <v>963</v>
      </c>
      <c r="B544" s="55" t="s">
        <v>1944</v>
      </c>
      <c r="C544" s="56" t="s">
        <v>1945</v>
      </c>
      <c r="D544" s="44" t="s">
        <v>957</v>
      </c>
      <c r="E544" s="45" t="s">
        <v>958</v>
      </c>
    </row>
    <row r="545" spans="1:5">
      <c r="A545" s="49" t="s">
        <v>963</v>
      </c>
      <c r="B545" s="55" t="s">
        <v>1946</v>
      </c>
      <c r="C545" s="56" t="s">
        <v>1947</v>
      </c>
      <c r="D545" s="44" t="s">
        <v>957</v>
      </c>
      <c r="E545" s="45" t="s">
        <v>958</v>
      </c>
    </row>
    <row r="546" spans="1:5">
      <c r="A546" s="49" t="s">
        <v>963</v>
      </c>
      <c r="B546" s="55" t="s">
        <v>1948</v>
      </c>
      <c r="C546" s="56" t="s">
        <v>1949</v>
      </c>
      <c r="D546" s="44" t="s">
        <v>959</v>
      </c>
      <c r="E546" s="45" t="s">
        <v>960</v>
      </c>
    </row>
    <row r="547" spans="1:5">
      <c r="A547" s="49" t="s">
        <v>963</v>
      </c>
      <c r="B547" s="55" t="s">
        <v>1950</v>
      </c>
      <c r="C547" s="56" t="s">
        <v>1951</v>
      </c>
      <c r="D547" s="44" t="s">
        <v>959</v>
      </c>
      <c r="E547" s="45" t="s">
        <v>960</v>
      </c>
    </row>
    <row r="548" spans="1:5">
      <c r="A548" s="49" t="s">
        <v>963</v>
      </c>
      <c r="B548" s="55" t="s">
        <v>1952</v>
      </c>
      <c r="C548" s="56" t="s">
        <v>1953</v>
      </c>
      <c r="D548" s="44" t="s">
        <v>959</v>
      </c>
      <c r="E548" s="45" t="s">
        <v>960</v>
      </c>
    </row>
    <row r="549" spans="1:5">
      <c r="A549" s="49" t="s">
        <v>963</v>
      </c>
      <c r="B549" s="55" t="s">
        <v>1954</v>
      </c>
      <c r="C549" s="56" t="s">
        <v>1955</v>
      </c>
      <c r="D549" s="44" t="s">
        <v>959</v>
      </c>
      <c r="E549" s="45" t="s">
        <v>960</v>
      </c>
    </row>
    <row r="550" spans="1:5">
      <c r="A550" s="49" t="s">
        <v>963</v>
      </c>
      <c r="B550" s="55" t="s">
        <v>1956</v>
      </c>
      <c r="C550" s="56" t="s">
        <v>1957</v>
      </c>
      <c r="D550" s="44" t="s">
        <v>959</v>
      </c>
      <c r="E550" s="45" t="s">
        <v>960</v>
      </c>
    </row>
    <row r="551" spans="1:5">
      <c r="A551" s="49" t="s">
        <v>963</v>
      </c>
      <c r="B551" s="55" t="s">
        <v>1958</v>
      </c>
      <c r="C551" s="56" t="s">
        <v>1959</v>
      </c>
      <c r="D551" s="44" t="s">
        <v>959</v>
      </c>
      <c r="E551" s="45" t="s">
        <v>960</v>
      </c>
    </row>
    <row r="552" spans="1:5">
      <c r="A552" s="49" t="s">
        <v>963</v>
      </c>
      <c r="B552" s="55" t="s">
        <v>1960</v>
      </c>
      <c r="C552" s="56" t="s">
        <v>1961</v>
      </c>
      <c r="D552" s="44" t="s">
        <v>959</v>
      </c>
      <c r="E552" s="45" t="s">
        <v>960</v>
      </c>
    </row>
    <row r="553" spans="1:5">
      <c r="A553" s="49" t="s">
        <v>963</v>
      </c>
      <c r="B553" s="55" t="s">
        <v>1962</v>
      </c>
      <c r="C553" s="56" t="s">
        <v>1963</v>
      </c>
      <c r="D553" s="44" t="s">
        <v>959</v>
      </c>
      <c r="E553" s="45" t="s">
        <v>960</v>
      </c>
    </row>
    <row r="554" spans="1:5">
      <c r="A554" s="49" t="s">
        <v>963</v>
      </c>
      <c r="B554" s="55" t="s">
        <v>1964</v>
      </c>
      <c r="C554" s="56" t="s">
        <v>1965</v>
      </c>
      <c r="D554" s="44" t="s">
        <v>959</v>
      </c>
      <c r="E554" s="45" t="s">
        <v>960</v>
      </c>
    </row>
    <row r="555" spans="1:5">
      <c r="A555" s="49" t="s">
        <v>963</v>
      </c>
      <c r="B555" s="55" t="s">
        <v>1966</v>
      </c>
      <c r="C555" s="56" t="s">
        <v>1967</v>
      </c>
      <c r="D555" s="44" t="s">
        <v>959</v>
      </c>
      <c r="E555" s="45" t="s">
        <v>960</v>
      </c>
    </row>
    <row r="556" spans="1:5">
      <c r="A556" s="49" t="s">
        <v>963</v>
      </c>
      <c r="B556" s="55" t="s">
        <v>1968</v>
      </c>
      <c r="C556" s="56" t="s">
        <v>1969</v>
      </c>
      <c r="D556" s="44" t="s">
        <v>959</v>
      </c>
      <c r="E556" s="45" t="s">
        <v>960</v>
      </c>
    </row>
    <row r="557" spans="1:5">
      <c r="A557" s="49" t="s">
        <v>963</v>
      </c>
      <c r="B557" s="55" t="s">
        <v>1970</v>
      </c>
      <c r="C557" s="56" t="s">
        <v>1971</v>
      </c>
      <c r="D557" s="44" t="s">
        <v>959</v>
      </c>
      <c r="E557" s="45" t="s">
        <v>960</v>
      </c>
    </row>
    <row r="558" spans="1:5">
      <c r="A558" s="49" t="s">
        <v>963</v>
      </c>
      <c r="B558" s="55" t="s">
        <v>1972</v>
      </c>
      <c r="C558" s="56" t="s">
        <v>1973</v>
      </c>
      <c r="D558" s="44" t="s">
        <v>959</v>
      </c>
      <c r="E558" s="45" t="s">
        <v>960</v>
      </c>
    </row>
    <row r="559" spans="1:5">
      <c r="A559" s="49" t="s">
        <v>963</v>
      </c>
      <c r="B559" s="55" t="s">
        <v>1974</v>
      </c>
      <c r="C559" s="56" t="s">
        <v>1975</v>
      </c>
      <c r="D559" s="44" t="s">
        <v>961</v>
      </c>
      <c r="E559" s="45" t="s">
        <v>962</v>
      </c>
    </row>
    <row r="560" spans="1:5">
      <c r="A560" s="49" t="s">
        <v>963</v>
      </c>
      <c r="B560" s="55" t="s">
        <v>1976</v>
      </c>
      <c r="C560" s="56" t="s">
        <v>1977</v>
      </c>
      <c r="D560" s="44" t="s">
        <v>961</v>
      </c>
      <c r="E560" s="45" t="s">
        <v>962</v>
      </c>
    </row>
    <row r="561" spans="1:5">
      <c r="A561" s="49" t="s">
        <v>963</v>
      </c>
      <c r="B561" s="55" t="s">
        <v>1978</v>
      </c>
      <c r="C561" s="56" t="s">
        <v>1979</v>
      </c>
      <c r="D561" s="44" t="s">
        <v>961</v>
      </c>
      <c r="E561" s="45" t="s">
        <v>962</v>
      </c>
    </row>
    <row r="562" spans="1:5">
      <c r="A562" s="49" t="s">
        <v>963</v>
      </c>
      <c r="B562" s="55" t="s">
        <v>1980</v>
      </c>
      <c r="C562" s="56" t="s">
        <v>1981</v>
      </c>
      <c r="D562" s="44" t="s">
        <v>961</v>
      </c>
      <c r="E562" s="45" t="s">
        <v>962</v>
      </c>
    </row>
    <row r="563" spans="1:5">
      <c r="A563" s="49" t="s">
        <v>963</v>
      </c>
      <c r="B563" s="55" t="s">
        <v>1982</v>
      </c>
      <c r="C563" s="56" t="s">
        <v>1983</v>
      </c>
      <c r="D563" s="44" t="s">
        <v>961</v>
      </c>
      <c r="E563" s="45" t="s">
        <v>962</v>
      </c>
    </row>
    <row r="564" spans="1:5">
      <c r="A564" s="49" t="s">
        <v>1984</v>
      </c>
      <c r="B564" s="57" t="s">
        <v>1985</v>
      </c>
      <c r="C564" s="56" t="s">
        <v>1986</v>
      </c>
    </row>
    <row r="565" spans="1:5">
      <c r="A565" s="49" t="s">
        <v>1984</v>
      </c>
      <c r="B565" s="57" t="s">
        <v>1987</v>
      </c>
      <c r="C565" s="56" t="s">
        <v>1988</v>
      </c>
    </row>
    <row r="566" spans="1:5" ht="16">
      <c r="A566" s="49" t="s">
        <v>1989</v>
      </c>
      <c r="B566" s="58" t="s">
        <v>1990</v>
      </c>
      <c r="C566" s="59" t="s">
        <v>1991</v>
      </c>
    </row>
    <row r="567" spans="1:5" ht="16">
      <c r="A567" s="49" t="s">
        <v>1989</v>
      </c>
      <c r="B567" s="58" t="s">
        <v>1992</v>
      </c>
      <c r="C567" s="59" t="s">
        <v>673</v>
      </c>
    </row>
    <row r="568" spans="1:5">
      <c r="A568" s="49" t="s">
        <v>1993</v>
      </c>
      <c r="B568" s="50">
        <v>1</v>
      </c>
      <c r="C568" s="51" t="s">
        <v>1994</v>
      </c>
    </row>
    <row r="569" spans="1:5">
      <c r="A569" s="49" t="s">
        <v>1993</v>
      </c>
      <c r="B569" s="50">
        <v>2</v>
      </c>
      <c r="C569" s="51" t="s">
        <v>1995</v>
      </c>
    </row>
    <row r="570" spans="1:5">
      <c r="A570" s="49" t="s">
        <v>1993</v>
      </c>
      <c r="B570" s="50">
        <v>3</v>
      </c>
      <c r="C570" s="51" t="s">
        <v>1996</v>
      </c>
    </row>
    <row r="571" spans="1:5">
      <c r="A571" s="49" t="s">
        <v>1993</v>
      </c>
      <c r="B571" s="50">
        <v>4</v>
      </c>
      <c r="C571" s="51" t="s">
        <v>1997</v>
      </c>
    </row>
    <row r="572" spans="1:5">
      <c r="A572" s="49" t="s">
        <v>1993</v>
      </c>
      <c r="B572" s="50">
        <v>5</v>
      </c>
      <c r="C572" s="51" t="s">
        <v>1998</v>
      </c>
    </row>
    <row r="573" spans="1:5">
      <c r="A573" s="49" t="s">
        <v>1999</v>
      </c>
      <c r="B573" s="60" t="s">
        <v>857</v>
      </c>
      <c r="C573" s="61" t="s">
        <v>2000</v>
      </c>
      <c r="E573" s="40" t="s">
        <v>2001</v>
      </c>
    </row>
    <row r="574" spans="1:5">
      <c r="A574" s="49" t="s">
        <v>1999</v>
      </c>
      <c r="B574" s="60" t="s">
        <v>858</v>
      </c>
      <c r="C574" s="61" t="s">
        <v>13</v>
      </c>
    </row>
    <row r="575" spans="1:5">
      <c r="A575" s="49" t="s">
        <v>1999</v>
      </c>
      <c r="B575" s="60" t="s">
        <v>859</v>
      </c>
      <c r="C575" s="61" t="s">
        <v>312</v>
      </c>
    </row>
    <row r="576" spans="1:5">
      <c r="A576" s="49" t="s">
        <v>1999</v>
      </c>
      <c r="B576" s="60" t="s">
        <v>860</v>
      </c>
      <c r="C576" s="61" t="s">
        <v>15</v>
      </c>
    </row>
    <row r="577" spans="1:4">
      <c r="A577" s="49" t="s">
        <v>1999</v>
      </c>
      <c r="B577" s="60" t="s">
        <v>861</v>
      </c>
      <c r="C577" s="61" t="s">
        <v>17</v>
      </c>
    </row>
    <row r="578" spans="1:4">
      <c r="A578" s="49" t="s">
        <v>1999</v>
      </c>
      <c r="B578" s="60" t="s">
        <v>862</v>
      </c>
      <c r="C578" s="61" t="s">
        <v>18</v>
      </c>
      <c r="D578" s="40" t="s">
        <v>763</v>
      </c>
    </row>
    <row r="579" spans="1:4">
      <c r="A579" s="49" t="s">
        <v>1999</v>
      </c>
      <c r="B579" s="60" t="s">
        <v>863</v>
      </c>
      <c r="C579" s="61" t="s">
        <v>19</v>
      </c>
    </row>
    <row r="580" spans="1:4">
      <c r="A580" s="49" t="s">
        <v>1999</v>
      </c>
      <c r="B580" s="60" t="s">
        <v>864</v>
      </c>
      <c r="C580" s="61" t="s">
        <v>20</v>
      </c>
      <c r="D580" s="40" t="s">
        <v>2002</v>
      </c>
    </row>
    <row r="581" spans="1:4">
      <c r="A581" s="49" t="s">
        <v>1999</v>
      </c>
      <c r="B581" s="60" t="s">
        <v>865</v>
      </c>
      <c r="C581" s="61" t="s">
        <v>21</v>
      </c>
      <c r="D581" s="40" t="s">
        <v>2003</v>
      </c>
    </row>
    <row r="582" spans="1:4">
      <c r="A582" s="49" t="s">
        <v>1999</v>
      </c>
      <c r="B582" s="60" t="s">
        <v>866</v>
      </c>
      <c r="C582" s="61" t="s">
        <v>22</v>
      </c>
    </row>
    <row r="583" spans="1:4">
      <c r="A583" s="49" t="s">
        <v>1999</v>
      </c>
      <c r="B583" s="60" t="s">
        <v>867</v>
      </c>
      <c r="C583" s="61" t="s">
        <v>2004</v>
      </c>
      <c r="D583" s="40" t="s">
        <v>2005</v>
      </c>
    </row>
    <row r="584" spans="1:4">
      <c r="A584" s="49" t="s">
        <v>1999</v>
      </c>
      <c r="B584" s="60" t="s">
        <v>2006</v>
      </c>
      <c r="C584" s="61" t="s">
        <v>24</v>
      </c>
      <c r="D584" s="40" t="s">
        <v>2007</v>
      </c>
    </row>
    <row r="585" spans="1:4">
      <c r="A585" s="49" t="s">
        <v>1999</v>
      </c>
      <c r="B585" s="60" t="s">
        <v>868</v>
      </c>
      <c r="C585" s="61" t="s">
        <v>26</v>
      </c>
    </row>
    <row r="586" spans="1:4">
      <c r="A586" s="49" t="s">
        <v>1999</v>
      </c>
      <c r="B586" s="60" t="s">
        <v>869</v>
      </c>
      <c r="C586" s="61" t="s">
        <v>27</v>
      </c>
    </row>
    <row r="587" spans="1:4">
      <c r="A587" s="49" t="s">
        <v>1999</v>
      </c>
      <c r="B587" s="60" t="s">
        <v>870</v>
      </c>
      <c r="C587" s="61" t="s">
        <v>28</v>
      </c>
      <c r="D587" s="40" t="s">
        <v>2008</v>
      </c>
    </row>
    <row r="588" spans="1:4">
      <c r="A588" s="49" t="s">
        <v>1999</v>
      </c>
      <c r="B588" s="60" t="s">
        <v>871</v>
      </c>
      <c r="C588" s="61" t="s">
        <v>29</v>
      </c>
      <c r="D588" s="40" t="s">
        <v>2009</v>
      </c>
    </row>
    <row r="589" spans="1:4">
      <c r="A589" s="49" t="s">
        <v>1999</v>
      </c>
      <c r="B589" s="60" t="s">
        <v>872</v>
      </c>
      <c r="C589" s="61" t="s">
        <v>30</v>
      </c>
    </row>
    <row r="590" spans="1:4">
      <c r="A590" s="49" t="s">
        <v>1999</v>
      </c>
      <c r="B590" s="60" t="s">
        <v>873</v>
      </c>
      <c r="C590" s="61" t="s">
        <v>31</v>
      </c>
      <c r="D590" s="40" t="s">
        <v>2010</v>
      </c>
    </row>
    <row r="591" spans="1:4">
      <c r="A591" s="49" t="s">
        <v>1999</v>
      </c>
      <c r="B591" s="60" t="s">
        <v>874</v>
      </c>
      <c r="C591" s="61" t="s">
        <v>32</v>
      </c>
    </row>
    <row r="592" spans="1:4">
      <c r="A592" s="49" t="s">
        <v>1999</v>
      </c>
      <c r="B592" s="60" t="s">
        <v>2011</v>
      </c>
      <c r="C592" s="61" t="s">
        <v>571</v>
      </c>
    </row>
    <row r="593" spans="1:4">
      <c r="A593" s="49" t="s">
        <v>1999</v>
      </c>
      <c r="B593" s="60" t="s">
        <v>2012</v>
      </c>
      <c r="C593" s="61" t="s">
        <v>25</v>
      </c>
      <c r="D593" s="40" t="s">
        <v>2013</v>
      </c>
    </row>
    <row r="594" spans="1:4">
      <c r="A594" s="49" t="s">
        <v>1999</v>
      </c>
      <c r="B594" s="60" t="s">
        <v>2014</v>
      </c>
      <c r="C594" s="61" t="s">
        <v>33</v>
      </c>
    </row>
    <row r="595" spans="1:4">
      <c r="A595" s="49" t="s">
        <v>2015</v>
      </c>
      <c r="B595" s="50" t="s">
        <v>2016</v>
      </c>
      <c r="C595" s="59" t="s">
        <v>2017</v>
      </c>
      <c r="D595" s="40" t="s">
        <v>2000</v>
      </c>
    </row>
    <row r="596" spans="1:4">
      <c r="A596" s="49" t="s">
        <v>2015</v>
      </c>
      <c r="B596" s="50" t="s">
        <v>2018</v>
      </c>
      <c r="C596" s="59" t="s">
        <v>2019</v>
      </c>
      <c r="D596" s="40" t="s">
        <v>2000</v>
      </c>
    </row>
    <row r="597" spans="1:4">
      <c r="A597" s="49" t="s">
        <v>2015</v>
      </c>
      <c r="B597" s="50" t="s">
        <v>2020</v>
      </c>
      <c r="C597" s="61" t="s">
        <v>2021</v>
      </c>
      <c r="D597" s="40" t="s">
        <v>2000</v>
      </c>
    </row>
    <row r="598" spans="1:4">
      <c r="A598" s="49" t="s">
        <v>2015</v>
      </c>
      <c r="B598" s="50" t="s">
        <v>2022</v>
      </c>
      <c r="C598" s="61" t="s">
        <v>2023</v>
      </c>
      <c r="D598" s="40" t="s">
        <v>2000</v>
      </c>
    </row>
    <row r="599" spans="1:4">
      <c r="A599" s="49" t="s">
        <v>2015</v>
      </c>
      <c r="B599" s="60" t="s">
        <v>2024</v>
      </c>
      <c r="C599" s="59" t="s">
        <v>2024</v>
      </c>
      <c r="D599" s="40" t="s">
        <v>312</v>
      </c>
    </row>
    <row r="600" spans="1:4">
      <c r="A600" s="49" t="s">
        <v>2015</v>
      </c>
      <c r="B600" s="50" t="s">
        <v>2025</v>
      </c>
      <c r="C600" s="59" t="s">
        <v>2025</v>
      </c>
      <c r="D600" s="40" t="s">
        <v>312</v>
      </c>
    </row>
    <row r="601" spans="1:4">
      <c r="A601" s="49" t="s">
        <v>2015</v>
      </c>
      <c r="B601" s="50" t="s">
        <v>2026</v>
      </c>
      <c r="C601" s="59" t="s">
        <v>2027</v>
      </c>
      <c r="D601" s="40" t="s">
        <v>312</v>
      </c>
    </row>
    <row r="602" spans="1:4">
      <c r="A602" s="49" t="s">
        <v>2015</v>
      </c>
      <c r="B602" s="50" t="s">
        <v>17</v>
      </c>
      <c r="C602" s="59" t="s">
        <v>17</v>
      </c>
      <c r="D602" s="40" t="s">
        <v>17</v>
      </c>
    </row>
    <row r="603" spans="1:4">
      <c r="A603" s="49" t="s">
        <v>2015</v>
      </c>
      <c r="B603" s="50" t="s">
        <v>2028</v>
      </c>
      <c r="C603" s="59" t="s">
        <v>2029</v>
      </c>
      <c r="D603" s="40" t="s">
        <v>17</v>
      </c>
    </row>
    <row r="604" spans="1:4">
      <c r="A604" s="49" t="s">
        <v>2015</v>
      </c>
      <c r="B604" s="50" t="s">
        <v>2030</v>
      </c>
      <c r="C604" s="59" t="s">
        <v>2031</v>
      </c>
      <c r="D604" s="40" t="s">
        <v>763</v>
      </c>
    </row>
    <row r="605" spans="1:4">
      <c r="A605" s="49" t="s">
        <v>2015</v>
      </c>
      <c r="B605" s="50" t="s">
        <v>2032</v>
      </c>
      <c r="C605" s="59" t="s">
        <v>2033</v>
      </c>
      <c r="D605" s="40" t="s">
        <v>763</v>
      </c>
    </row>
    <row r="606" spans="1:4">
      <c r="A606" s="49" t="s">
        <v>2015</v>
      </c>
      <c r="B606" s="50" t="s">
        <v>2034</v>
      </c>
      <c r="C606" s="59" t="s">
        <v>2035</v>
      </c>
      <c r="D606" s="40" t="s">
        <v>763</v>
      </c>
    </row>
    <row r="607" spans="1:4">
      <c r="A607" s="49" t="s">
        <v>2015</v>
      </c>
      <c r="B607" s="50" t="s">
        <v>2036</v>
      </c>
      <c r="C607" s="59" t="s">
        <v>2037</v>
      </c>
      <c r="D607" s="40" t="s">
        <v>2038</v>
      </c>
    </row>
    <row r="608" spans="1:4">
      <c r="A608" s="49" t="s">
        <v>2015</v>
      </c>
      <c r="B608" s="50" t="s">
        <v>2039</v>
      </c>
      <c r="C608" s="59" t="s">
        <v>2040</v>
      </c>
      <c r="D608" s="40" t="s">
        <v>2038</v>
      </c>
    </row>
    <row r="609" spans="1:4">
      <c r="A609" s="49" t="s">
        <v>2015</v>
      </c>
      <c r="B609" s="50" t="s">
        <v>2041</v>
      </c>
      <c r="C609" s="59" t="s">
        <v>2042</v>
      </c>
      <c r="D609" s="40" t="s">
        <v>2038</v>
      </c>
    </row>
    <row r="610" spans="1:4">
      <c r="A610" s="49" t="s">
        <v>2015</v>
      </c>
      <c r="B610" s="50" t="s">
        <v>2043</v>
      </c>
      <c r="C610" s="59" t="s">
        <v>321</v>
      </c>
      <c r="D610" s="40" t="s">
        <v>2038</v>
      </c>
    </row>
    <row r="611" spans="1:4">
      <c r="A611" s="49" t="s">
        <v>2015</v>
      </c>
      <c r="B611" s="50" t="s">
        <v>2044</v>
      </c>
      <c r="C611" s="59" t="s">
        <v>2045</v>
      </c>
      <c r="D611" s="40" t="s">
        <v>2038</v>
      </c>
    </row>
    <row r="612" spans="1:4">
      <c r="A612" s="49" t="s">
        <v>2015</v>
      </c>
      <c r="B612" s="50" t="s">
        <v>2046</v>
      </c>
      <c r="C612" s="59" t="s">
        <v>322</v>
      </c>
      <c r="D612" s="40" t="s">
        <v>27</v>
      </c>
    </row>
    <row r="613" spans="1:4">
      <c r="A613" s="49" t="s">
        <v>2015</v>
      </c>
      <c r="B613" s="50" t="s">
        <v>2047</v>
      </c>
      <c r="C613" s="59" t="s">
        <v>323</v>
      </c>
      <c r="D613" s="40" t="s">
        <v>27</v>
      </c>
    </row>
    <row r="614" spans="1:4">
      <c r="A614" s="49" t="s">
        <v>2015</v>
      </c>
      <c r="B614" s="50" t="s">
        <v>2048</v>
      </c>
      <c r="C614" s="59" t="s">
        <v>2049</v>
      </c>
      <c r="D614" s="40" t="s">
        <v>2008</v>
      </c>
    </row>
    <row r="615" spans="1:4">
      <c r="A615" s="49" t="s">
        <v>2015</v>
      </c>
      <c r="B615" s="50" t="s">
        <v>2050</v>
      </c>
      <c r="C615" s="59" t="s">
        <v>2051</v>
      </c>
      <c r="D615" s="40" t="s">
        <v>2008</v>
      </c>
    </row>
    <row r="616" spans="1:4">
      <c r="A616" s="49" t="s">
        <v>2015</v>
      </c>
      <c r="B616" s="50" t="s">
        <v>2052</v>
      </c>
      <c r="C616" s="59" t="s">
        <v>2053</v>
      </c>
      <c r="D616" s="40" t="s">
        <v>2008</v>
      </c>
    </row>
    <row r="617" spans="1:4">
      <c r="A617" s="49" t="s">
        <v>2015</v>
      </c>
      <c r="B617" s="50" t="s">
        <v>2054</v>
      </c>
      <c r="C617" s="59" t="s">
        <v>2055</v>
      </c>
      <c r="D617" s="40" t="s">
        <v>2010</v>
      </c>
    </row>
    <row r="618" spans="1:4">
      <c r="A618" s="49" t="s">
        <v>2015</v>
      </c>
      <c r="B618" s="50" t="s">
        <v>2056</v>
      </c>
      <c r="C618" s="59" t="s">
        <v>2057</v>
      </c>
      <c r="D618" s="40" t="s">
        <v>2010</v>
      </c>
    </row>
    <row r="619" spans="1:4">
      <c r="A619" s="49" t="s">
        <v>2015</v>
      </c>
      <c r="B619" s="50" t="s">
        <v>2058</v>
      </c>
      <c r="C619" s="59" t="s">
        <v>2059</v>
      </c>
      <c r="D619" s="40" t="s">
        <v>2010</v>
      </c>
    </row>
    <row r="620" spans="1:4">
      <c r="A620" s="49" t="s">
        <v>2015</v>
      </c>
      <c r="B620" s="50" t="s">
        <v>2060</v>
      </c>
      <c r="C620" s="59" t="s">
        <v>2060</v>
      </c>
      <c r="D620" s="40" t="s">
        <v>32</v>
      </c>
    </row>
    <row r="621" spans="1:4">
      <c r="A621" s="49" t="s">
        <v>2015</v>
      </c>
      <c r="B621" s="50" t="s">
        <v>2061</v>
      </c>
      <c r="C621" s="59" t="s">
        <v>2062</v>
      </c>
      <c r="D621" s="40" t="s">
        <v>32</v>
      </c>
    </row>
    <row r="622" spans="1:4">
      <c r="A622" s="49" t="s">
        <v>2015</v>
      </c>
      <c r="B622" s="50" t="s">
        <v>2063</v>
      </c>
      <c r="C622" s="59" t="s">
        <v>2063</v>
      </c>
      <c r="D622" s="40" t="s">
        <v>26</v>
      </c>
    </row>
    <row r="623" spans="1:4">
      <c r="A623" s="49" t="s">
        <v>2015</v>
      </c>
      <c r="B623" s="50" t="s">
        <v>2064</v>
      </c>
      <c r="C623" s="59" t="s">
        <v>2064</v>
      </c>
      <c r="D623" s="40" t="s">
        <v>26</v>
      </c>
    </row>
    <row r="624" spans="1:4" ht="16">
      <c r="A624" s="49" t="s">
        <v>2065</v>
      </c>
      <c r="B624" s="58" t="s">
        <v>763</v>
      </c>
      <c r="C624" s="59" t="s">
        <v>763</v>
      </c>
    </row>
    <row r="625" spans="1:4" ht="16">
      <c r="A625" s="49" t="s">
        <v>2065</v>
      </c>
      <c r="B625" s="58" t="s">
        <v>2002</v>
      </c>
      <c r="C625" s="59" t="s">
        <v>2002</v>
      </c>
    </row>
    <row r="626" spans="1:4">
      <c r="A626" s="49" t="s">
        <v>2066</v>
      </c>
      <c r="B626" s="62" t="s">
        <v>2067</v>
      </c>
      <c r="C626" s="59" t="s">
        <v>2068</v>
      </c>
      <c r="D626" s="40" t="s">
        <v>2069</v>
      </c>
    </row>
    <row r="627" spans="1:4" ht="16">
      <c r="A627" s="49" t="s">
        <v>2066</v>
      </c>
      <c r="B627" s="63" t="s">
        <v>2070</v>
      </c>
      <c r="C627" s="59" t="s">
        <v>2071</v>
      </c>
      <c r="D627" s="40" t="s">
        <v>2072</v>
      </c>
    </row>
    <row r="628" spans="1:4">
      <c r="A628" s="49" t="s">
        <v>2066</v>
      </c>
      <c r="B628" s="62" t="s">
        <v>2073</v>
      </c>
      <c r="C628" s="59" t="s">
        <v>2074</v>
      </c>
      <c r="D628" s="40" t="s">
        <v>2075</v>
      </c>
    </row>
    <row r="629" spans="1:4">
      <c r="A629" s="49" t="s">
        <v>2066</v>
      </c>
      <c r="B629" s="62" t="s">
        <v>2076</v>
      </c>
      <c r="C629" s="59" t="s">
        <v>2077</v>
      </c>
      <c r="D629" s="40" t="s">
        <v>2078</v>
      </c>
    </row>
    <row r="630" spans="1:4">
      <c r="A630" s="49" t="s">
        <v>2066</v>
      </c>
      <c r="B630" s="62" t="s">
        <v>2079</v>
      </c>
      <c r="C630" s="59" t="s">
        <v>2080</v>
      </c>
      <c r="D630" s="40" t="s">
        <v>2081</v>
      </c>
    </row>
    <row r="631" spans="1:4">
      <c r="A631" s="49" t="s">
        <v>2066</v>
      </c>
      <c r="B631" s="62" t="s">
        <v>2082</v>
      </c>
      <c r="C631" s="59" t="s">
        <v>2083</v>
      </c>
      <c r="D631" s="40" t="s">
        <v>2084</v>
      </c>
    </row>
    <row r="632" spans="1:4">
      <c r="A632" s="49" t="s">
        <v>2066</v>
      </c>
      <c r="B632" s="62" t="s">
        <v>2085</v>
      </c>
      <c r="C632" s="59" t="s">
        <v>2086</v>
      </c>
      <c r="D632" s="40" t="s">
        <v>2087</v>
      </c>
    </row>
    <row r="633" spans="1:4">
      <c r="A633" s="49" t="s">
        <v>2066</v>
      </c>
      <c r="B633" s="62" t="s">
        <v>2088</v>
      </c>
      <c r="C633" s="59" t="s">
        <v>2089</v>
      </c>
      <c r="D633" s="40" t="s">
        <v>2090</v>
      </c>
    </row>
    <row r="634" spans="1:4">
      <c r="A634" s="49" t="s">
        <v>2066</v>
      </c>
      <c r="B634" s="62" t="s">
        <v>2091</v>
      </c>
      <c r="C634" s="59" t="s">
        <v>2092</v>
      </c>
      <c r="D634" s="40" t="s">
        <v>2093</v>
      </c>
    </row>
    <row r="635" spans="1:4">
      <c r="A635" s="49" t="s">
        <v>2094</v>
      </c>
      <c r="B635" s="60" t="s">
        <v>857</v>
      </c>
      <c r="C635" s="61" t="s">
        <v>2000</v>
      </c>
    </row>
    <row r="636" spans="1:4">
      <c r="A636" s="49" t="s">
        <v>2094</v>
      </c>
      <c r="B636" s="60" t="s">
        <v>858</v>
      </c>
      <c r="C636" s="61" t="s">
        <v>13</v>
      </c>
    </row>
    <row r="637" spans="1:4">
      <c r="A637" s="49" t="s">
        <v>2094</v>
      </c>
      <c r="B637" s="60" t="s">
        <v>859</v>
      </c>
      <c r="C637" s="61" t="s">
        <v>312</v>
      </c>
    </row>
    <row r="638" spans="1:4">
      <c r="A638" s="49" t="s">
        <v>2094</v>
      </c>
      <c r="B638" s="60" t="s">
        <v>860</v>
      </c>
      <c r="C638" s="61" t="s">
        <v>15</v>
      </c>
    </row>
    <row r="639" spans="1:4">
      <c r="A639" s="49" t="s">
        <v>2094</v>
      </c>
      <c r="B639" s="60" t="s">
        <v>861</v>
      </c>
      <c r="C639" s="61" t="s">
        <v>17</v>
      </c>
    </row>
    <row r="640" spans="1:4">
      <c r="A640" s="49" t="s">
        <v>2094</v>
      </c>
      <c r="B640" s="60" t="s">
        <v>862</v>
      </c>
      <c r="C640" s="61" t="s">
        <v>18</v>
      </c>
    </row>
    <row r="641" spans="1:3">
      <c r="A641" s="49" t="s">
        <v>2094</v>
      </c>
      <c r="B641" s="60" t="s">
        <v>863</v>
      </c>
      <c r="C641" s="61" t="s">
        <v>19</v>
      </c>
    </row>
    <row r="642" spans="1:3">
      <c r="A642" s="49" t="s">
        <v>2094</v>
      </c>
      <c r="B642" s="60" t="s">
        <v>864</v>
      </c>
      <c r="C642" s="61" t="s">
        <v>20</v>
      </c>
    </row>
    <row r="643" spans="1:3">
      <c r="A643" s="49" t="s">
        <v>2094</v>
      </c>
      <c r="B643" s="60" t="s">
        <v>865</v>
      </c>
      <c r="C643" s="61" t="s">
        <v>21</v>
      </c>
    </row>
    <row r="644" spans="1:3">
      <c r="A644" s="49" t="s">
        <v>2094</v>
      </c>
      <c r="B644" s="60" t="s">
        <v>866</v>
      </c>
      <c r="C644" s="61" t="s">
        <v>22</v>
      </c>
    </row>
    <row r="645" spans="1:3">
      <c r="A645" s="49" t="s">
        <v>2094</v>
      </c>
      <c r="B645" s="60" t="s">
        <v>867</v>
      </c>
      <c r="C645" s="61" t="s">
        <v>23</v>
      </c>
    </row>
    <row r="646" spans="1:3">
      <c r="A646" s="49" t="s">
        <v>2094</v>
      </c>
      <c r="B646" s="60" t="s">
        <v>868</v>
      </c>
      <c r="C646" s="61" t="s">
        <v>26</v>
      </c>
    </row>
    <row r="647" spans="1:3">
      <c r="A647" s="49" t="s">
        <v>2094</v>
      </c>
      <c r="B647" s="60" t="s">
        <v>872</v>
      </c>
      <c r="C647" s="61" t="s">
        <v>30</v>
      </c>
    </row>
    <row r="648" spans="1:3">
      <c r="A648" s="49" t="s">
        <v>2095</v>
      </c>
      <c r="B648" s="62" t="s">
        <v>857</v>
      </c>
      <c r="C648" s="51" t="s">
        <v>2096</v>
      </c>
    </row>
    <row r="649" spans="1:3">
      <c r="A649" s="49" t="s">
        <v>2095</v>
      </c>
      <c r="B649" s="62" t="s">
        <v>858</v>
      </c>
      <c r="C649" s="51" t="s">
        <v>2097</v>
      </c>
    </row>
    <row r="650" spans="1:3">
      <c r="A650" s="49" t="s">
        <v>2095</v>
      </c>
      <c r="B650" s="62" t="s">
        <v>859</v>
      </c>
      <c r="C650" s="51" t="s">
        <v>125</v>
      </c>
    </row>
    <row r="651" spans="1:3">
      <c r="A651" s="49" t="s">
        <v>2095</v>
      </c>
      <c r="B651" s="62" t="s">
        <v>860</v>
      </c>
      <c r="C651" s="51" t="s">
        <v>39</v>
      </c>
    </row>
    <row r="652" spans="1:3">
      <c r="A652" s="49" t="s">
        <v>2095</v>
      </c>
      <c r="B652" s="62" t="s">
        <v>861</v>
      </c>
      <c r="C652" s="51" t="s">
        <v>2098</v>
      </c>
    </row>
    <row r="653" spans="1:3">
      <c r="A653" s="49" t="s">
        <v>2095</v>
      </c>
      <c r="B653" s="62" t="s">
        <v>862</v>
      </c>
      <c r="C653" s="51" t="s">
        <v>2099</v>
      </c>
    </row>
    <row r="654" spans="1:3">
      <c r="A654" s="49" t="s">
        <v>2095</v>
      </c>
      <c r="B654" s="62" t="s">
        <v>863</v>
      </c>
      <c r="C654" s="51" t="s">
        <v>42</v>
      </c>
    </row>
    <row r="655" spans="1:3">
      <c r="A655" s="49" t="s">
        <v>2095</v>
      </c>
      <c r="B655" s="62" t="s">
        <v>864</v>
      </c>
      <c r="C655" s="51" t="s">
        <v>43</v>
      </c>
    </row>
    <row r="656" spans="1:3">
      <c r="A656" s="49" t="s">
        <v>2095</v>
      </c>
      <c r="B656" s="62" t="s">
        <v>865</v>
      </c>
      <c r="C656" s="51" t="s">
        <v>2100</v>
      </c>
    </row>
    <row r="657" spans="1:5">
      <c r="A657" s="49" t="s">
        <v>2095</v>
      </c>
      <c r="B657" s="62" t="s">
        <v>866</v>
      </c>
      <c r="C657" s="51" t="s">
        <v>2101</v>
      </c>
    </row>
    <row r="658" spans="1:5">
      <c r="A658" s="49" t="s">
        <v>2095</v>
      </c>
      <c r="B658" s="62" t="s">
        <v>867</v>
      </c>
      <c r="C658" s="51" t="s">
        <v>46</v>
      </c>
    </row>
    <row r="659" spans="1:5">
      <c r="A659" s="49" t="s">
        <v>2095</v>
      </c>
      <c r="B659" s="62" t="s">
        <v>2006</v>
      </c>
      <c r="C659" s="51" t="s">
        <v>47</v>
      </c>
    </row>
    <row r="660" spans="1:5">
      <c r="A660" s="49" t="s">
        <v>2102</v>
      </c>
      <c r="B660" s="60" t="s">
        <v>857</v>
      </c>
      <c r="C660" s="61" t="s">
        <v>2000</v>
      </c>
    </row>
    <row r="661" spans="1:5">
      <c r="A661" s="49" t="s">
        <v>2102</v>
      </c>
      <c r="B661" s="60" t="s">
        <v>858</v>
      </c>
      <c r="C661" s="61" t="s">
        <v>13</v>
      </c>
    </row>
    <row r="662" spans="1:5">
      <c r="A662" s="49" t="s">
        <v>2102</v>
      </c>
      <c r="B662" s="60" t="s">
        <v>859</v>
      </c>
      <c r="C662" s="61" t="s">
        <v>312</v>
      </c>
    </row>
    <row r="663" spans="1:5">
      <c r="A663" s="49" t="s">
        <v>2102</v>
      </c>
      <c r="B663" s="60" t="s">
        <v>860</v>
      </c>
      <c r="C663" s="61" t="s">
        <v>15</v>
      </c>
    </row>
    <row r="664" spans="1:5">
      <c r="A664" s="49" t="s">
        <v>2102</v>
      </c>
      <c r="B664" s="60" t="s">
        <v>861</v>
      </c>
      <c r="C664" s="61" t="s">
        <v>17</v>
      </c>
    </row>
    <row r="665" spans="1:5">
      <c r="A665" s="49" t="s">
        <v>2102</v>
      </c>
      <c r="B665" s="60" t="s">
        <v>862</v>
      </c>
      <c r="C665" s="61" t="s">
        <v>18</v>
      </c>
    </row>
    <row r="666" spans="1:5">
      <c r="A666" s="49" t="s">
        <v>2102</v>
      </c>
      <c r="B666" s="60" t="s">
        <v>863</v>
      </c>
      <c r="C666" s="61" t="s">
        <v>19</v>
      </c>
    </row>
    <row r="667" spans="1:5">
      <c r="A667" s="49" t="s">
        <v>2102</v>
      </c>
      <c r="B667" s="60" t="s">
        <v>864</v>
      </c>
      <c r="C667" s="61" t="s">
        <v>20</v>
      </c>
    </row>
    <row r="668" spans="1:5">
      <c r="A668" s="49" t="s">
        <v>2102</v>
      </c>
      <c r="B668" s="60" t="s">
        <v>865</v>
      </c>
      <c r="C668" s="61" t="s">
        <v>21</v>
      </c>
    </row>
    <row r="669" spans="1:5">
      <c r="A669" s="49" t="s">
        <v>2102</v>
      </c>
      <c r="B669" s="60" t="s">
        <v>866</v>
      </c>
      <c r="C669" s="61" t="s">
        <v>22</v>
      </c>
    </row>
    <row r="670" spans="1:5">
      <c r="A670" s="49" t="s">
        <v>2102</v>
      </c>
      <c r="B670" s="60" t="s">
        <v>867</v>
      </c>
      <c r="C670" s="61" t="s">
        <v>2004</v>
      </c>
    </row>
    <row r="671" spans="1:5">
      <c r="A671" s="49" t="s">
        <v>2102</v>
      </c>
      <c r="B671" s="60" t="s">
        <v>2006</v>
      </c>
      <c r="C671" s="61" t="s">
        <v>24</v>
      </c>
      <c r="E671" s="46"/>
    </row>
    <row r="672" spans="1:5">
      <c r="A672" s="49" t="s">
        <v>2102</v>
      </c>
      <c r="B672" s="60" t="s">
        <v>868</v>
      </c>
      <c r="C672" s="61" t="s">
        <v>26</v>
      </c>
    </row>
    <row r="673" spans="1:5">
      <c r="A673" s="49" t="s">
        <v>2102</v>
      </c>
      <c r="B673" s="60" t="s">
        <v>869</v>
      </c>
      <c r="C673" s="61" t="s">
        <v>27</v>
      </c>
    </row>
    <row r="674" spans="1:5">
      <c r="A674" s="49" t="s">
        <v>2102</v>
      </c>
      <c r="B674" s="60" t="s">
        <v>870</v>
      </c>
      <c r="C674" s="61" t="s">
        <v>28</v>
      </c>
    </row>
    <row r="675" spans="1:5">
      <c r="A675" s="49" t="s">
        <v>2102</v>
      </c>
      <c r="B675" s="60" t="s">
        <v>871</v>
      </c>
      <c r="C675" s="61" t="s">
        <v>29</v>
      </c>
      <c r="E675" s="46"/>
    </row>
    <row r="676" spans="1:5">
      <c r="A676" s="49" t="s">
        <v>2102</v>
      </c>
      <c r="B676" s="60" t="s">
        <v>872</v>
      </c>
      <c r="C676" s="61" t="s">
        <v>30</v>
      </c>
    </row>
    <row r="677" spans="1:5">
      <c r="A677" s="49" t="s">
        <v>2102</v>
      </c>
      <c r="B677" s="60" t="s">
        <v>873</v>
      </c>
      <c r="C677" s="61" t="s">
        <v>31</v>
      </c>
    </row>
    <row r="678" spans="1:5">
      <c r="A678" s="49" t="s">
        <v>2102</v>
      </c>
      <c r="B678" s="60" t="s">
        <v>874</v>
      </c>
      <c r="C678" s="61" t="s">
        <v>32</v>
      </c>
    </row>
    <row r="679" spans="1:5">
      <c r="A679" s="49" t="s">
        <v>2102</v>
      </c>
      <c r="B679" s="60" t="s">
        <v>2014</v>
      </c>
      <c r="C679" s="61" t="s">
        <v>33</v>
      </c>
    </row>
    <row r="680" spans="1:5" ht="16">
      <c r="A680" s="49" t="s">
        <v>2102</v>
      </c>
      <c r="B680" s="58" t="s">
        <v>1990</v>
      </c>
      <c r="C680" s="59" t="s">
        <v>1991</v>
      </c>
    </row>
    <row r="681" spans="1:5" ht="16">
      <c r="A681" s="49" t="s">
        <v>2102</v>
      </c>
      <c r="B681" s="58" t="s">
        <v>1992</v>
      </c>
      <c r="C681" s="59" t="s">
        <v>673</v>
      </c>
    </row>
    <row r="682" spans="1:5">
      <c r="A682" s="49" t="s">
        <v>2102</v>
      </c>
      <c r="B682" s="50" t="s">
        <v>2103</v>
      </c>
      <c r="C682" s="51" t="s">
        <v>2104</v>
      </c>
    </row>
    <row r="683" spans="1:5">
      <c r="A683" s="49" t="s">
        <v>2102</v>
      </c>
      <c r="B683" s="50" t="s">
        <v>2105</v>
      </c>
      <c r="C683" s="51" t="s">
        <v>2106</v>
      </c>
    </row>
    <row r="684" spans="1:5">
      <c r="A684" s="49" t="s">
        <v>2102</v>
      </c>
      <c r="B684" s="50" t="s">
        <v>2107</v>
      </c>
      <c r="C684" s="51" t="s">
        <v>2108</v>
      </c>
    </row>
    <row r="685" spans="1:5">
      <c r="A685" s="49" t="s">
        <v>2102</v>
      </c>
      <c r="B685" s="50" t="s">
        <v>2109</v>
      </c>
      <c r="C685" s="51" t="s">
        <v>2110</v>
      </c>
    </row>
    <row r="686" spans="1:5">
      <c r="A686" s="49" t="s">
        <v>2102</v>
      </c>
      <c r="B686" s="50" t="s">
        <v>2111</v>
      </c>
      <c r="C686" s="51" t="s">
        <v>2112</v>
      </c>
    </row>
    <row r="687" spans="1:5">
      <c r="A687" s="49" t="s">
        <v>2102</v>
      </c>
      <c r="B687" s="50" t="s">
        <v>2113</v>
      </c>
      <c r="C687" s="51" t="s">
        <v>2114</v>
      </c>
    </row>
    <row r="688" spans="1:5">
      <c r="A688" s="49" t="s">
        <v>2102</v>
      </c>
      <c r="B688" s="50" t="s">
        <v>2115</v>
      </c>
      <c r="C688" s="51" t="s">
        <v>2116</v>
      </c>
    </row>
    <row r="689" spans="1:4">
      <c r="A689" s="49" t="s">
        <v>2102</v>
      </c>
      <c r="B689" s="50" t="s">
        <v>2117</v>
      </c>
      <c r="C689" s="51" t="s">
        <v>2118</v>
      </c>
    </row>
    <row r="690" spans="1:4">
      <c r="A690" s="49" t="s">
        <v>2102</v>
      </c>
      <c r="B690" s="50" t="s">
        <v>2119</v>
      </c>
      <c r="C690" s="51" t="s">
        <v>2120</v>
      </c>
    </row>
    <row r="691" spans="1:4">
      <c r="A691" s="49" t="s">
        <v>2102</v>
      </c>
      <c r="B691" s="50" t="s">
        <v>2121</v>
      </c>
      <c r="C691" s="51" t="s">
        <v>2122</v>
      </c>
    </row>
    <row r="692" spans="1:4">
      <c r="A692" s="49" t="s">
        <v>2102</v>
      </c>
      <c r="B692" s="50" t="s">
        <v>2123</v>
      </c>
      <c r="C692" s="51" t="s">
        <v>2124</v>
      </c>
    </row>
    <row r="693" spans="1:4">
      <c r="A693" s="49" t="s">
        <v>2102</v>
      </c>
      <c r="B693" s="50" t="s">
        <v>2125</v>
      </c>
      <c r="C693" s="51" t="s">
        <v>2126</v>
      </c>
    </row>
    <row r="694" spans="1:4">
      <c r="A694" s="49" t="s">
        <v>2102</v>
      </c>
      <c r="B694" s="50" t="s">
        <v>2127</v>
      </c>
      <c r="C694" s="51" t="s">
        <v>2128</v>
      </c>
    </row>
    <row r="695" spans="1:4">
      <c r="A695" s="49" t="s">
        <v>2102</v>
      </c>
      <c r="B695" s="50" t="s">
        <v>2129</v>
      </c>
      <c r="C695" s="51" t="s">
        <v>2130</v>
      </c>
    </row>
    <row r="696" spans="1:4">
      <c r="A696" s="49" t="s">
        <v>2102</v>
      </c>
      <c r="B696" s="50" t="s">
        <v>2131</v>
      </c>
      <c r="C696" s="51" t="s">
        <v>386</v>
      </c>
    </row>
    <row r="697" spans="1:4">
      <c r="A697" s="49" t="s">
        <v>2102</v>
      </c>
      <c r="B697" s="50" t="s">
        <v>2132</v>
      </c>
      <c r="C697" s="51" t="s">
        <v>387</v>
      </c>
    </row>
    <row r="698" spans="1:4">
      <c r="A698" s="49" t="s">
        <v>2133</v>
      </c>
      <c r="B698" s="62" t="s">
        <v>482</v>
      </c>
      <c r="C698" s="51" t="s">
        <v>2134</v>
      </c>
    </row>
    <row r="699" spans="1:4">
      <c r="A699" s="49" t="s">
        <v>2133</v>
      </c>
      <c r="B699" s="62" t="s">
        <v>489</v>
      </c>
      <c r="C699" s="51" t="s">
        <v>2135</v>
      </c>
    </row>
    <row r="700" spans="1:4" ht="16">
      <c r="A700" s="49" t="s">
        <v>2136</v>
      </c>
      <c r="B700" s="58" t="s">
        <v>482</v>
      </c>
      <c r="C700" s="59" t="s">
        <v>51</v>
      </c>
    </row>
    <row r="701" spans="1:4" ht="16">
      <c r="A701" s="49" t="s">
        <v>2136</v>
      </c>
      <c r="B701" s="58" t="s">
        <v>489</v>
      </c>
      <c r="C701" s="59" t="s">
        <v>2137</v>
      </c>
    </row>
    <row r="702" spans="1:4" ht="16">
      <c r="A702" s="49" t="s">
        <v>2136</v>
      </c>
      <c r="B702" s="58" t="s">
        <v>490</v>
      </c>
      <c r="C702" s="59" t="s">
        <v>2138</v>
      </c>
      <c r="D702" s="47"/>
    </row>
    <row r="703" spans="1:4" ht="16">
      <c r="A703" s="49" t="s">
        <v>2136</v>
      </c>
      <c r="B703" s="58" t="s">
        <v>491</v>
      </c>
      <c r="C703" s="59" t="s">
        <v>2139</v>
      </c>
      <c r="D703" s="43"/>
    </row>
    <row r="704" spans="1:4" ht="16">
      <c r="A704" s="49" t="s">
        <v>2136</v>
      </c>
      <c r="B704" s="58" t="s">
        <v>492</v>
      </c>
      <c r="C704" s="59" t="s">
        <v>2140</v>
      </c>
      <c r="D704" s="43"/>
    </row>
    <row r="705" spans="1:4" ht="16">
      <c r="A705" s="49" t="s">
        <v>2136</v>
      </c>
      <c r="B705" s="58" t="s">
        <v>2141</v>
      </c>
      <c r="C705" s="59" t="s">
        <v>2142</v>
      </c>
      <c r="D705" s="43"/>
    </row>
    <row r="706" spans="1:4" ht="16">
      <c r="A706" s="49" t="s">
        <v>2143</v>
      </c>
      <c r="B706" s="58" t="s">
        <v>2115</v>
      </c>
      <c r="C706" s="59" t="s">
        <v>2116</v>
      </c>
      <c r="D706" s="43"/>
    </row>
    <row r="707" spans="1:4" ht="16">
      <c r="A707" s="49" t="s">
        <v>2143</v>
      </c>
      <c r="B707" s="58" t="s">
        <v>2117</v>
      </c>
      <c r="C707" s="59" t="s">
        <v>2118</v>
      </c>
      <c r="D707" s="43"/>
    </row>
    <row r="708" spans="1:4" ht="16">
      <c r="A708" s="49" t="s">
        <v>2143</v>
      </c>
      <c r="B708" s="58" t="s">
        <v>2119</v>
      </c>
      <c r="C708" s="59" t="s">
        <v>2120</v>
      </c>
      <c r="D708" s="43"/>
    </row>
    <row r="709" spans="1:4" ht="16">
      <c r="A709" s="49" t="s">
        <v>2143</v>
      </c>
      <c r="B709" s="58" t="s">
        <v>2121</v>
      </c>
      <c r="C709" s="59" t="s">
        <v>2122</v>
      </c>
      <c r="D709" s="43"/>
    </row>
    <row r="710" spans="1:4" ht="16">
      <c r="A710" s="49" t="s">
        <v>2143</v>
      </c>
      <c r="B710" s="58" t="s">
        <v>2123</v>
      </c>
      <c r="C710" s="59" t="s">
        <v>2124</v>
      </c>
      <c r="D710" s="43"/>
    </row>
    <row r="711" spans="1:4" ht="16">
      <c r="A711" s="49" t="s">
        <v>2143</v>
      </c>
      <c r="B711" s="58" t="s">
        <v>2125</v>
      </c>
      <c r="C711" s="59" t="s">
        <v>2126</v>
      </c>
      <c r="D711" s="43"/>
    </row>
    <row r="712" spans="1:4" ht="16">
      <c r="A712" s="49" t="s">
        <v>2143</v>
      </c>
      <c r="B712" s="58" t="s">
        <v>2127</v>
      </c>
      <c r="C712" s="59" t="s">
        <v>2128</v>
      </c>
      <c r="D712" s="43"/>
    </row>
    <row r="713" spans="1:4" ht="16">
      <c r="A713" s="49" t="s">
        <v>2143</v>
      </c>
      <c r="B713" s="58" t="s">
        <v>2129</v>
      </c>
      <c r="C713" s="59" t="s">
        <v>2130</v>
      </c>
      <c r="D713" s="43"/>
    </row>
    <row r="714" spans="1:4" ht="16">
      <c r="A714" s="49" t="s">
        <v>2143</v>
      </c>
      <c r="B714" s="58" t="s">
        <v>2131</v>
      </c>
      <c r="C714" s="59" t="s">
        <v>386</v>
      </c>
      <c r="D714" s="43"/>
    </row>
    <row r="715" spans="1:4" ht="16">
      <c r="A715" s="49" t="s">
        <v>2143</v>
      </c>
      <c r="B715" s="58" t="s">
        <v>2144</v>
      </c>
      <c r="C715" s="59" t="s">
        <v>2145</v>
      </c>
      <c r="D715" s="43"/>
    </row>
    <row r="716" spans="1:4" ht="16">
      <c r="A716" s="49" t="s">
        <v>2143</v>
      </c>
      <c r="B716" s="58" t="s">
        <v>2111</v>
      </c>
      <c r="C716" s="59" t="s">
        <v>2146</v>
      </c>
      <c r="D716" s="43"/>
    </row>
    <row r="717" spans="1:4" ht="16">
      <c r="A717" s="49" t="s">
        <v>2143</v>
      </c>
      <c r="B717" s="58" t="s">
        <v>2147</v>
      </c>
      <c r="C717" s="59" t="s">
        <v>2148</v>
      </c>
      <c r="D717" s="43"/>
    </row>
    <row r="718" spans="1:4" ht="16">
      <c r="A718" s="49" t="s">
        <v>2143</v>
      </c>
      <c r="B718" s="58" t="s">
        <v>2149</v>
      </c>
      <c r="C718" s="59" t="s">
        <v>2150</v>
      </c>
      <c r="D718" s="43"/>
    </row>
    <row r="719" spans="1:4" ht="16">
      <c r="A719" s="49" t="s">
        <v>2143</v>
      </c>
      <c r="B719" s="58" t="s">
        <v>2151</v>
      </c>
      <c r="C719" s="59" t="s">
        <v>2152</v>
      </c>
      <c r="D719" s="43"/>
    </row>
    <row r="720" spans="1:4" ht="16">
      <c r="A720" s="49" t="s">
        <v>2143</v>
      </c>
      <c r="B720" s="58" t="s">
        <v>2132</v>
      </c>
      <c r="C720" s="59" t="s">
        <v>387</v>
      </c>
      <c r="D720" s="43"/>
    </row>
    <row r="721" spans="1:4" ht="16">
      <c r="A721" s="49" t="s">
        <v>2143</v>
      </c>
      <c r="B721" s="58" t="s">
        <v>1990</v>
      </c>
      <c r="C721" s="59" t="s">
        <v>1991</v>
      </c>
      <c r="D721" s="43"/>
    </row>
    <row r="722" spans="1:4" ht="16">
      <c r="A722" s="49" t="s">
        <v>2143</v>
      </c>
      <c r="B722" s="58" t="s">
        <v>1992</v>
      </c>
      <c r="C722" s="59" t="s">
        <v>673</v>
      </c>
      <c r="D722" s="43"/>
    </row>
    <row r="723" spans="1:4">
      <c r="A723" s="49" t="s">
        <v>2153</v>
      </c>
      <c r="B723" s="50" t="s">
        <v>482</v>
      </c>
      <c r="C723" s="59" t="s">
        <v>2154</v>
      </c>
      <c r="D723" s="43"/>
    </row>
    <row r="724" spans="1:4">
      <c r="A724" s="49" t="s">
        <v>2153</v>
      </c>
      <c r="B724" s="50" t="s">
        <v>489</v>
      </c>
      <c r="C724" s="59" t="s">
        <v>2155</v>
      </c>
      <c r="D724" s="43"/>
    </row>
    <row r="725" spans="1:4">
      <c r="A725" s="49" t="s">
        <v>2153</v>
      </c>
      <c r="B725" s="50" t="s">
        <v>490</v>
      </c>
      <c r="C725" s="59" t="s">
        <v>2156</v>
      </c>
      <c r="D725" s="43"/>
    </row>
    <row r="726" spans="1:4">
      <c r="A726" s="49" t="s">
        <v>2157</v>
      </c>
      <c r="B726" s="50" t="s">
        <v>2158</v>
      </c>
      <c r="C726" s="59" t="s">
        <v>2000</v>
      </c>
      <c r="D726" s="43"/>
    </row>
    <row r="727" spans="1:4">
      <c r="A727" s="49" t="s">
        <v>2157</v>
      </c>
      <c r="B727" s="50" t="s">
        <v>763</v>
      </c>
      <c r="C727" s="59" t="s">
        <v>763</v>
      </c>
      <c r="D727" s="43"/>
    </row>
    <row r="728" spans="1:4">
      <c r="A728" s="49" t="s">
        <v>2159</v>
      </c>
      <c r="B728" s="50" t="s">
        <v>2160</v>
      </c>
      <c r="C728" s="51" t="s">
        <v>2161</v>
      </c>
    </row>
    <row r="729" spans="1:4">
      <c r="A729" s="49" t="s">
        <v>2159</v>
      </c>
      <c r="B729" s="50" t="s">
        <v>344</v>
      </c>
      <c r="C729" s="51" t="s">
        <v>2162</v>
      </c>
    </row>
    <row r="730" spans="1:4">
      <c r="A730" s="49" t="s">
        <v>2159</v>
      </c>
      <c r="B730" s="50" t="s">
        <v>2163</v>
      </c>
      <c r="C730" s="51" t="s">
        <v>2164</v>
      </c>
    </row>
    <row r="731" spans="1:4">
      <c r="A731" s="49" t="s">
        <v>2159</v>
      </c>
      <c r="B731" s="50" t="s">
        <v>335</v>
      </c>
      <c r="C731" s="51" t="s">
        <v>2165</v>
      </c>
    </row>
    <row r="732" spans="1:4">
      <c r="A732" s="49" t="s">
        <v>2159</v>
      </c>
      <c r="B732" s="50" t="s">
        <v>345</v>
      </c>
      <c r="C732" s="51" t="s">
        <v>2166</v>
      </c>
    </row>
    <row r="733" spans="1:4">
      <c r="A733" s="49" t="s">
        <v>2159</v>
      </c>
      <c r="B733" s="50" t="s">
        <v>2167</v>
      </c>
      <c r="C733" s="51" t="s">
        <v>2168</v>
      </c>
    </row>
    <row r="734" spans="1:4">
      <c r="A734" s="49" t="s">
        <v>2159</v>
      </c>
      <c r="B734" s="50" t="s">
        <v>2169</v>
      </c>
      <c r="C734" s="51" t="s">
        <v>2170</v>
      </c>
    </row>
    <row r="735" spans="1:4">
      <c r="A735" s="49" t="s">
        <v>2159</v>
      </c>
      <c r="B735" s="50" t="s">
        <v>2171</v>
      </c>
      <c r="C735" s="51" t="s">
        <v>2172</v>
      </c>
    </row>
    <row r="736" spans="1:4">
      <c r="A736" s="49" t="s">
        <v>2159</v>
      </c>
      <c r="B736" s="50" t="s">
        <v>2173</v>
      </c>
      <c r="C736" s="51" t="s">
        <v>2174</v>
      </c>
    </row>
    <row r="737" spans="1:3">
      <c r="A737" s="49" t="s">
        <v>2159</v>
      </c>
      <c r="B737" s="50" t="s">
        <v>340</v>
      </c>
      <c r="C737" s="51" t="s">
        <v>2175</v>
      </c>
    </row>
    <row r="738" spans="1:3">
      <c r="A738" s="49" t="s">
        <v>2159</v>
      </c>
      <c r="B738" s="50" t="s">
        <v>346</v>
      </c>
      <c r="C738" s="51" t="s">
        <v>2176</v>
      </c>
    </row>
    <row r="739" spans="1:3">
      <c r="A739" s="49" t="s">
        <v>2159</v>
      </c>
      <c r="B739" s="50" t="s">
        <v>2177</v>
      </c>
      <c r="C739" s="51" t="s">
        <v>2178</v>
      </c>
    </row>
    <row r="740" spans="1:3">
      <c r="A740" s="49" t="s">
        <v>2159</v>
      </c>
      <c r="B740" s="50" t="s">
        <v>2179</v>
      </c>
      <c r="C740" s="51" t="s">
        <v>2180</v>
      </c>
    </row>
    <row r="741" spans="1:3">
      <c r="A741" s="49" t="s">
        <v>2159</v>
      </c>
      <c r="B741" s="50" t="s">
        <v>2181</v>
      </c>
      <c r="C741" s="51" t="s">
        <v>2182</v>
      </c>
    </row>
    <row r="742" spans="1:3">
      <c r="A742" s="49" t="s">
        <v>2159</v>
      </c>
      <c r="B742" s="50" t="s">
        <v>347</v>
      </c>
      <c r="C742" s="51" t="s">
        <v>2183</v>
      </c>
    </row>
    <row r="743" spans="1:3">
      <c r="A743" s="49" t="s">
        <v>2159</v>
      </c>
      <c r="B743" s="50" t="s">
        <v>2184</v>
      </c>
      <c r="C743" s="51" t="s">
        <v>2185</v>
      </c>
    </row>
    <row r="744" spans="1:3">
      <c r="A744" s="49" t="s">
        <v>2159</v>
      </c>
      <c r="B744" s="50" t="s">
        <v>2186</v>
      </c>
      <c r="C744" s="51" t="s">
        <v>2187</v>
      </c>
    </row>
    <row r="745" spans="1:3">
      <c r="A745" s="49" t="s">
        <v>2159</v>
      </c>
      <c r="B745" s="50" t="s">
        <v>2188</v>
      </c>
      <c r="C745" s="51" t="s">
        <v>2189</v>
      </c>
    </row>
    <row r="746" spans="1:3">
      <c r="A746" s="49" t="s">
        <v>2159</v>
      </c>
      <c r="B746" s="50" t="s">
        <v>2190</v>
      </c>
      <c r="C746" s="51" t="s">
        <v>2191</v>
      </c>
    </row>
    <row r="747" spans="1:3">
      <c r="A747" s="49" t="s">
        <v>2159</v>
      </c>
      <c r="B747" s="50" t="s">
        <v>348</v>
      </c>
      <c r="C747" s="51" t="s">
        <v>2192</v>
      </c>
    </row>
    <row r="748" spans="1:3">
      <c r="A748" s="49" t="s">
        <v>2159</v>
      </c>
      <c r="B748" s="50" t="s">
        <v>2193</v>
      </c>
      <c r="C748" s="51" t="s">
        <v>2194</v>
      </c>
    </row>
    <row r="749" spans="1:3">
      <c r="A749" s="49" t="s">
        <v>2159</v>
      </c>
      <c r="B749" s="50" t="s">
        <v>2195</v>
      </c>
      <c r="C749" s="51" t="s">
        <v>2196</v>
      </c>
    </row>
    <row r="750" spans="1:3">
      <c r="A750" s="49" t="s">
        <v>2159</v>
      </c>
      <c r="B750" s="50" t="s">
        <v>349</v>
      </c>
      <c r="C750" s="51" t="s">
        <v>2197</v>
      </c>
    </row>
    <row r="751" spans="1:3">
      <c r="A751" s="49" t="s">
        <v>2159</v>
      </c>
      <c r="B751" s="50" t="s">
        <v>2198</v>
      </c>
      <c r="C751" s="51" t="s">
        <v>2199</v>
      </c>
    </row>
    <row r="752" spans="1:3">
      <c r="A752" s="49" t="s">
        <v>2159</v>
      </c>
      <c r="B752" s="50" t="s">
        <v>2200</v>
      </c>
      <c r="C752" s="51" t="s">
        <v>2201</v>
      </c>
    </row>
    <row r="753" spans="1:3">
      <c r="A753" s="49" t="s">
        <v>2159</v>
      </c>
      <c r="B753" s="50" t="s">
        <v>2202</v>
      </c>
      <c r="C753" s="51" t="s">
        <v>2203</v>
      </c>
    </row>
    <row r="754" spans="1:3">
      <c r="A754" s="49" t="s">
        <v>2159</v>
      </c>
      <c r="B754" s="50" t="s">
        <v>2204</v>
      </c>
      <c r="C754" s="51" t="s">
        <v>2205</v>
      </c>
    </row>
    <row r="755" spans="1:3">
      <c r="A755" s="49" t="s">
        <v>2159</v>
      </c>
      <c r="B755" s="50" t="s">
        <v>2206</v>
      </c>
      <c r="C755" s="51" t="s">
        <v>2207</v>
      </c>
    </row>
    <row r="756" spans="1:3">
      <c r="A756" s="49" t="s">
        <v>2159</v>
      </c>
      <c r="B756" s="50" t="s">
        <v>2208</v>
      </c>
      <c r="C756" s="51" t="s">
        <v>2209</v>
      </c>
    </row>
    <row r="757" spans="1:3">
      <c r="A757" s="49" t="s">
        <v>2159</v>
      </c>
      <c r="B757" s="50" t="s">
        <v>350</v>
      </c>
      <c r="C757" s="51" t="s">
        <v>2210</v>
      </c>
    </row>
    <row r="758" spans="1:3">
      <c r="A758" s="49" t="s">
        <v>2159</v>
      </c>
      <c r="B758" s="50" t="s">
        <v>2211</v>
      </c>
      <c r="C758" s="51" t="s">
        <v>2212</v>
      </c>
    </row>
    <row r="759" spans="1:3">
      <c r="A759" s="49" t="s">
        <v>2159</v>
      </c>
      <c r="B759" s="50" t="s">
        <v>351</v>
      </c>
      <c r="C759" s="51" t="s">
        <v>2213</v>
      </c>
    </row>
    <row r="760" spans="1:3">
      <c r="A760" s="49" t="s">
        <v>2159</v>
      </c>
      <c r="B760" s="50" t="s">
        <v>341</v>
      </c>
      <c r="C760" s="51" t="s">
        <v>2214</v>
      </c>
    </row>
    <row r="761" spans="1:3">
      <c r="A761" s="49" t="s">
        <v>2159</v>
      </c>
      <c r="B761" s="50" t="s">
        <v>2215</v>
      </c>
      <c r="C761" s="51" t="s">
        <v>2216</v>
      </c>
    </row>
    <row r="762" spans="1:3">
      <c r="A762" s="49" t="s">
        <v>2159</v>
      </c>
      <c r="B762" s="50" t="s">
        <v>2217</v>
      </c>
      <c r="C762" s="51" t="s">
        <v>2218</v>
      </c>
    </row>
    <row r="763" spans="1:3">
      <c r="A763" s="49" t="s">
        <v>2159</v>
      </c>
      <c r="B763" s="50" t="s">
        <v>2219</v>
      </c>
      <c r="C763" s="51" t="s">
        <v>2220</v>
      </c>
    </row>
    <row r="764" spans="1:3">
      <c r="A764" s="49" t="s">
        <v>2159</v>
      </c>
      <c r="B764" s="50" t="s">
        <v>2221</v>
      </c>
      <c r="C764" s="51" t="s">
        <v>2222</v>
      </c>
    </row>
    <row r="765" spans="1:3">
      <c r="A765" s="49" t="s">
        <v>2159</v>
      </c>
      <c r="B765" s="50" t="s">
        <v>2223</v>
      </c>
      <c r="C765" s="51" t="s">
        <v>2224</v>
      </c>
    </row>
    <row r="766" spans="1:3">
      <c r="A766" s="49" t="s">
        <v>2159</v>
      </c>
      <c r="B766" s="50" t="s">
        <v>352</v>
      </c>
      <c r="C766" s="51" t="s">
        <v>2225</v>
      </c>
    </row>
    <row r="767" spans="1:3">
      <c r="A767" s="49" t="s">
        <v>2159</v>
      </c>
      <c r="B767" s="50" t="s">
        <v>2226</v>
      </c>
      <c r="C767" s="51" t="s">
        <v>2227</v>
      </c>
    </row>
    <row r="768" spans="1:3">
      <c r="A768" s="49" t="s">
        <v>2159</v>
      </c>
      <c r="B768" s="50" t="s">
        <v>2228</v>
      </c>
      <c r="C768" s="51" t="s">
        <v>2229</v>
      </c>
    </row>
    <row r="769" spans="1:3">
      <c r="A769" s="49" t="s">
        <v>2159</v>
      </c>
      <c r="B769" s="50" t="s">
        <v>2230</v>
      </c>
      <c r="C769" s="51" t="s">
        <v>2231</v>
      </c>
    </row>
    <row r="770" spans="1:3">
      <c r="A770" s="49" t="s">
        <v>2159</v>
      </c>
      <c r="B770" s="50" t="s">
        <v>353</v>
      </c>
      <c r="C770" s="51" t="s">
        <v>2232</v>
      </c>
    </row>
    <row r="771" spans="1:3">
      <c r="A771" s="49" t="s">
        <v>2159</v>
      </c>
      <c r="B771" s="50" t="s">
        <v>2233</v>
      </c>
      <c r="C771" s="51" t="s">
        <v>2234</v>
      </c>
    </row>
    <row r="772" spans="1:3">
      <c r="A772" s="49" t="s">
        <v>2159</v>
      </c>
      <c r="B772" s="50" t="s">
        <v>2235</v>
      </c>
      <c r="C772" s="51" t="s">
        <v>2236</v>
      </c>
    </row>
    <row r="773" spans="1:3">
      <c r="A773" s="49" t="s">
        <v>2159</v>
      </c>
      <c r="B773" s="50" t="s">
        <v>2237</v>
      </c>
      <c r="C773" s="51" t="s">
        <v>2238</v>
      </c>
    </row>
    <row r="774" spans="1:3">
      <c r="A774" s="49" t="s">
        <v>2159</v>
      </c>
      <c r="B774" s="50" t="s">
        <v>2239</v>
      </c>
      <c r="C774" s="51" t="s">
        <v>2240</v>
      </c>
    </row>
    <row r="775" spans="1:3">
      <c r="A775" s="49" t="s">
        <v>2159</v>
      </c>
      <c r="B775" s="50" t="s">
        <v>2241</v>
      </c>
      <c r="C775" s="51" t="s">
        <v>2242</v>
      </c>
    </row>
    <row r="776" spans="1:3">
      <c r="A776" s="49" t="s">
        <v>2159</v>
      </c>
      <c r="B776" s="50" t="s">
        <v>337</v>
      </c>
      <c r="C776" s="51" t="s">
        <v>2243</v>
      </c>
    </row>
    <row r="777" spans="1:3">
      <c r="A777" s="49" t="s">
        <v>2159</v>
      </c>
      <c r="B777" s="50" t="s">
        <v>2244</v>
      </c>
      <c r="C777" s="51" t="s">
        <v>2245</v>
      </c>
    </row>
    <row r="778" spans="1:3">
      <c r="A778" s="49" t="s">
        <v>2159</v>
      </c>
      <c r="B778" s="50" t="s">
        <v>2246</v>
      </c>
      <c r="C778" s="51" t="s">
        <v>2247</v>
      </c>
    </row>
    <row r="779" spans="1:3">
      <c r="A779" s="49" t="s">
        <v>2159</v>
      </c>
      <c r="B779" s="50" t="s">
        <v>2248</v>
      </c>
      <c r="C779" s="51" t="s">
        <v>2249</v>
      </c>
    </row>
    <row r="780" spans="1:3">
      <c r="A780" s="49" t="s">
        <v>2159</v>
      </c>
      <c r="B780" s="50" t="s">
        <v>2250</v>
      </c>
      <c r="C780" s="51" t="s">
        <v>2251</v>
      </c>
    </row>
    <row r="781" spans="1:3">
      <c r="A781" s="49" t="s">
        <v>2159</v>
      </c>
      <c r="B781" s="50" t="s">
        <v>2252</v>
      </c>
      <c r="C781" s="51" t="s">
        <v>2253</v>
      </c>
    </row>
    <row r="782" spans="1:3">
      <c r="A782" s="49" t="s">
        <v>2159</v>
      </c>
      <c r="B782" s="50" t="s">
        <v>2254</v>
      </c>
      <c r="C782" s="51" t="s">
        <v>2255</v>
      </c>
    </row>
    <row r="783" spans="1:3">
      <c r="A783" s="49" t="s">
        <v>2159</v>
      </c>
      <c r="B783" s="50" t="s">
        <v>2256</v>
      </c>
      <c r="C783" s="51" t="s">
        <v>2257</v>
      </c>
    </row>
    <row r="784" spans="1:3">
      <c r="A784" s="49" t="s">
        <v>2159</v>
      </c>
      <c r="B784" s="50" t="s">
        <v>2258</v>
      </c>
      <c r="C784" s="51" t="s">
        <v>2259</v>
      </c>
    </row>
    <row r="785" spans="1:3">
      <c r="A785" s="49" t="s">
        <v>2159</v>
      </c>
      <c r="B785" s="50" t="s">
        <v>2260</v>
      </c>
      <c r="C785" s="51" t="s">
        <v>2261</v>
      </c>
    </row>
    <row r="786" spans="1:3">
      <c r="A786" s="49" t="s">
        <v>2159</v>
      </c>
      <c r="B786" s="50" t="s">
        <v>338</v>
      </c>
      <c r="C786" s="51" t="s">
        <v>2262</v>
      </c>
    </row>
    <row r="787" spans="1:3">
      <c r="A787" s="49" t="s">
        <v>2159</v>
      </c>
      <c r="B787" s="50" t="s">
        <v>2263</v>
      </c>
      <c r="C787" s="51" t="s">
        <v>2264</v>
      </c>
    </row>
    <row r="788" spans="1:3">
      <c r="A788" s="49" t="s">
        <v>2159</v>
      </c>
      <c r="B788" s="50" t="s">
        <v>2265</v>
      </c>
      <c r="C788" s="51" t="s">
        <v>2266</v>
      </c>
    </row>
    <row r="789" spans="1:3">
      <c r="A789" s="49" t="s">
        <v>2159</v>
      </c>
      <c r="B789" s="50" t="s">
        <v>2267</v>
      </c>
      <c r="C789" s="51" t="s">
        <v>2268</v>
      </c>
    </row>
    <row r="790" spans="1:3">
      <c r="A790" s="49" t="s">
        <v>2159</v>
      </c>
      <c r="B790" s="50" t="s">
        <v>2269</v>
      </c>
      <c r="C790" s="51" t="s">
        <v>2270</v>
      </c>
    </row>
    <row r="791" spans="1:3">
      <c r="A791" s="49" t="s">
        <v>2159</v>
      </c>
      <c r="B791" s="50" t="s">
        <v>342</v>
      </c>
      <c r="C791" s="51" t="s">
        <v>2271</v>
      </c>
    </row>
    <row r="792" spans="1:3">
      <c r="A792" s="49" t="s">
        <v>2159</v>
      </c>
      <c r="B792" s="50" t="s">
        <v>2272</v>
      </c>
      <c r="C792" s="51" t="s">
        <v>2273</v>
      </c>
    </row>
    <row r="793" spans="1:3">
      <c r="A793" s="49" t="s">
        <v>2159</v>
      </c>
      <c r="B793" s="50" t="s">
        <v>2274</v>
      </c>
      <c r="C793" s="51" t="s">
        <v>2275</v>
      </c>
    </row>
    <row r="794" spans="1:3">
      <c r="A794" s="49" t="s">
        <v>2159</v>
      </c>
      <c r="B794" s="50" t="s">
        <v>354</v>
      </c>
      <c r="C794" s="51" t="s">
        <v>2276</v>
      </c>
    </row>
    <row r="795" spans="1:3">
      <c r="A795" s="49" t="s">
        <v>2159</v>
      </c>
      <c r="B795" s="50" t="s">
        <v>2277</v>
      </c>
      <c r="C795" s="51" t="s">
        <v>2278</v>
      </c>
    </row>
    <row r="796" spans="1:3">
      <c r="A796" s="49" t="s">
        <v>2159</v>
      </c>
      <c r="B796" s="50" t="s">
        <v>2279</v>
      </c>
      <c r="C796" s="51" t="s">
        <v>2280</v>
      </c>
    </row>
    <row r="797" spans="1:3">
      <c r="A797" s="49" t="s">
        <v>2159</v>
      </c>
      <c r="B797" s="50" t="s">
        <v>2281</v>
      </c>
      <c r="C797" s="51" t="s">
        <v>2282</v>
      </c>
    </row>
    <row r="798" spans="1:3">
      <c r="A798" s="49" t="s">
        <v>2159</v>
      </c>
      <c r="B798" s="50" t="s">
        <v>2283</v>
      </c>
      <c r="C798" s="51" t="s">
        <v>2284</v>
      </c>
    </row>
    <row r="799" spans="1:3">
      <c r="A799" s="49" t="s">
        <v>2159</v>
      </c>
      <c r="B799" s="50" t="s">
        <v>2285</v>
      </c>
      <c r="C799" s="51" t="s">
        <v>2286</v>
      </c>
    </row>
    <row r="800" spans="1:3">
      <c r="A800" s="49" t="s">
        <v>2159</v>
      </c>
      <c r="B800" s="50" t="s">
        <v>336</v>
      </c>
      <c r="C800" s="51" t="s">
        <v>2287</v>
      </c>
    </row>
    <row r="801" spans="1:3">
      <c r="A801" s="49" t="s">
        <v>2159</v>
      </c>
      <c r="B801" s="50" t="s">
        <v>2288</v>
      </c>
      <c r="C801" s="51" t="s">
        <v>2289</v>
      </c>
    </row>
    <row r="802" spans="1:3">
      <c r="A802" s="49" t="s">
        <v>2159</v>
      </c>
      <c r="B802" s="50" t="s">
        <v>2290</v>
      </c>
      <c r="C802" s="51" t="s">
        <v>2291</v>
      </c>
    </row>
    <row r="803" spans="1:3">
      <c r="A803" s="49" t="s">
        <v>2159</v>
      </c>
      <c r="B803" s="50" t="s">
        <v>2292</v>
      </c>
      <c r="C803" s="51" t="s">
        <v>2293</v>
      </c>
    </row>
    <row r="804" spans="1:3">
      <c r="A804" s="49" t="s">
        <v>2159</v>
      </c>
      <c r="B804" s="50" t="s">
        <v>2294</v>
      </c>
      <c r="C804" s="51" t="s">
        <v>2295</v>
      </c>
    </row>
    <row r="805" spans="1:3">
      <c r="A805" s="49" t="s">
        <v>2159</v>
      </c>
      <c r="B805" s="50" t="s">
        <v>2296</v>
      </c>
      <c r="C805" s="51" t="s">
        <v>2297</v>
      </c>
    </row>
    <row r="806" spans="1:3">
      <c r="A806" s="49" t="s">
        <v>2159</v>
      </c>
      <c r="B806" s="50" t="s">
        <v>2298</v>
      </c>
      <c r="C806" s="51" t="s">
        <v>2299</v>
      </c>
    </row>
    <row r="807" spans="1:3">
      <c r="A807" s="49" t="s">
        <v>2159</v>
      </c>
      <c r="B807" s="50" t="s">
        <v>2300</v>
      </c>
      <c r="C807" s="51" t="s">
        <v>2301</v>
      </c>
    </row>
    <row r="808" spans="1:3">
      <c r="A808" s="49" t="s">
        <v>2159</v>
      </c>
      <c r="B808" s="50" t="s">
        <v>2302</v>
      </c>
      <c r="C808" s="51" t="s">
        <v>2303</v>
      </c>
    </row>
    <row r="809" spans="1:3">
      <c r="A809" s="49" t="s">
        <v>2159</v>
      </c>
      <c r="B809" s="50" t="s">
        <v>2304</v>
      </c>
      <c r="C809" s="51" t="s">
        <v>2305</v>
      </c>
    </row>
    <row r="810" spans="1:3">
      <c r="A810" s="49" t="s">
        <v>2159</v>
      </c>
      <c r="B810" s="50" t="s">
        <v>2306</v>
      </c>
      <c r="C810" s="51" t="s">
        <v>2307</v>
      </c>
    </row>
    <row r="811" spans="1:3">
      <c r="A811" s="49" t="s">
        <v>2159</v>
      </c>
      <c r="B811" s="50" t="s">
        <v>2308</v>
      </c>
      <c r="C811" s="51" t="s">
        <v>2309</v>
      </c>
    </row>
    <row r="812" spans="1:3">
      <c r="A812" s="49" t="s">
        <v>2159</v>
      </c>
      <c r="B812" s="50" t="s">
        <v>2310</v>
      </c>
      <c r="C812" s="51" t="s">
        <v>2311</v>
      </c>
    </row>
    <row r="813" spans="1:3">
      <c r="A813" s="49" t="s">
        <v>2159</v>
      </c>
      <c r="B813" s="50" t="s">
        <v>2312</v>
      </c>
      <c r="C813" s="51" t="s">
        <v>2313</v>
      </c>
    </row>
    <row r="814" spans="1:3">
      <c r="A814" s="49" t="s">
        <v>2159</v>
      </c>
      <c r="B814" s="50" t="s">
        <v>2314</v>
      </c>
      <c r="C814" s="51" t="s">
        <v>2315</v>
      </c>
    </row>
    <row r="815" spans="1:3">
      <c r="A815" s="49" t="s">
        <v>2159</v>
      </c>
      <c r="B815" s="50" t="s">
        <v>2316</v>
      </c>
      <c r="C815" s="51" t="s">
        <v>2317</v>
      </c>
    </row>
    <row r="816" spans="1:3">
      <c r="A816" s="49" t="s">
        <v>2159</v>
      </c>
      <c r="B816" s="50" t="s">
        <v>2318</v>
      </c>
      <c r="C816" s="51" t="s">
        <v>2319</v>
      </c>
    </row>
    <row r="817" spans="1:3">
      <c r="A817" s="49" t="s">
        <v>2159</v>
      </c>
      <c r="B817" s="50" t="s">
        <v>343</v>
      </c>
      <c r="C817" s="51" t="s">
        <v>2320</v>
      </c>
    </row>
    <row r="818" spans="1:3">
      <c r="A818" s="49" t="s">
        <v>2159</v>
      </c>
      <c r="B818" s="50" t="s">
        <v>2321</v>
      </c>
      <c r="C818" s="51" t="s">
        <v>2322</v>
      </c>
    </row>
    <row r="819" spans="1:3">
      <c r="A819" s="49" t="s">
        <v>2159</v>
      </c>
      <c r="B819" s="50" t="s">
        <v>2323</v>
      </c>
      <c r="C819" s="51" t="s">
        <v>2324</v>
      </c>
    </row>
    <row r="820" spans="1:3">
      <c r="A820" s="49" t="s">
        <v>2159</v>
      </c>
      <c r="B820" s="50" t="s">
        <v>2325</v>
      </c>
      <c r="C820" s="51" t="s">
        <v>2326</v>
      </c>
    </row>
    <row r="821" spans="1:3">
      <c r="A821" s="49" t="s">
        <v>2159</v>
      </c>
      <c r="B821" s="50" t="s">
        <v>2327</v>
      </c>
      <c r="C821" s="51" t="s">
        <v>2328</v>
      </c>
    </row>
    <row r="822" spans="1:3">
      <c r="A822" s="49" t="s">
        <v>2159</v>
      </c>
      <c r="B822" s="50" t="s">
        <v>2329</v>
      </c>
      <c r="C822" s="51" t="s">
        <v>2330</v>
      </c>
    </row>
    <row r="823" spans="1:3">
      <c r="A823" s="49" t="s">
        <v>2159</v>
      </c>
      <c r="B823" s="50" t="s">
        <v>2331</v>
      </c>
      <c r="C823" s="51" t="s">
        <v>2332</v>
      </c>
    </row>
    <row r="824" spans="1:3">
      <c r="A824" s="49" t="s">
        <v>2159</v>
      </c>
      <c r="B824" s="50" t="s">
        <v>2333</v>
      </c>
      <c r="C824" s="51" t="s">
        <v>2334</v>
      </c>
    </row>
    <row r="825" spans="1:3">
      <c r="A825" s="49" t="s">
        <v>2159</v>
      </c>
      <c r="B825" s="50" t="s">
        <v>2335</v>
      </c>
      <c r="C825" s="51" t="s">
        <v>2336</v>
      </c>
    </row>
    <row r="826" spans="1:3">
      <c r="A826" s="49" t="s">
        <v>2159</v>
      </c>
      <c r="B826" s="50" t="s">
        <v>2337</v>
      </c>
      <c r="C826" s="51" t="s">
        <v>2338</v>
      </c>
    </row>
    <row r="827" spans="1:3">
      <c r="A827" s="49" t="s">
        <v>2159</v>
      </c>
      <c r="B827" s="50" t="s">
        <v>2339</v>
      </c>
      <c r="C827" s="51" t="s">
        <v>2340</v>
      </c>
    </row>
    <row r="828" spans="1:3">
      <c r="A828" s="49" t="s">
        <v>2159</v>
      </c>
      <c r="B828" s="50" t="s">
        <v>2341</v>
      </c>
      <c r="C828" s="51" t="s">
        <v>2342</v>
      </c>
    </row>
    <row r="829" spans="1:3">
      <c r="A829" s="49" t="s">
        <v>2159</v>
      </c>
      <c r="B829" s="50" t="s">
        <v>2343</v>
      </c>
      <c r="C829" s="51" t="s">
        <v>2344</v>
      </c>
    </row>
    <row r="830" spans="1:3">
      <c r="A830" s="49" t="s">
        <v>2159</v>
      </c>
      <c r="B830" s="50" t="s">
        <v>2345</v>
      </c>
      <c r="C830" s="51" t="s">
        <v>2346</v>
      </c>
    </row>
    <row r="831" spans="1:3">
      <c r="A831" s="49" t="s">
        <v>2159</v>
      </c>
      <c r="B831" s="50" t="s">
        <v>2347</v>
      </c>
      <c r="C831" s="51" t="s">
        <v>2348</v>
      </c>
    </row>
    <row r="832" spans="1:3">
      <c r="A832" s="49" t="s">
        <v>2159</v>
      </c>
      <c r="B832" s="50" t="s">
        <v>2349</v>
      </c>
      <c r="C832" s="51" t="s">
        <v>2350</v>
      </c>
    </row>
    <row r="833" spans="1:3">
      <c r="A833" s="49" t="s">
        <v>2159</v>
      </c>
      <c r="B833" s="50" t="s">
        <v>2351</v>
      </c>
      <c r="C833" s="51" t="s">
        <v>2352</v>
      </c>
    </row>
    <row r="834" spans="1:3">
      <c r="A834" s="49" t="s">
        <v>2159</v>
      </c>
      <c r="B834" s="50" t="s">
        <v>2353</v>
      </c>
      <c r="C834" s="51" t="s">
        <v>2354</v>
      </c>
    </row>
    <row r="835" spans="1:3">
      <c r="A835" s="49" t="s">
        <v>2159</v>
      </c>
      <c r="B835" s="50" t="s">
        <v>2355</v>
      </c>
      <c r="C835" s="51" t="s">
        <v>2356</v>
      </c>
    </row>
    <row r="836" spans="1:3">
      <c r="A836" s="49" t="s">
        <v>2159</v>
      </c>
      <c r="B836" s="50" t="s">
        <v>2357</v>
      </c>
      <c r="C836" s="51" t="s">
        <v>2358</v>
      </c>
    </row>
    <row r="837" spans="1:3">
      <c r="A837" s="49" t="s">
        <v>2159</v>
      </c>
      <c r="B837" s="50" t="s">
        <v>2359</v>
      </c>
      <c r="C837" s="51" t="s">
        <v>2360</v>
      </c>
    </row>
    <row r="838" spans="1:3">
      <c r="A838" s="49" t="s">
        <v>2159</v>
      </c>
      <c r="B838" s="50" t="s">
        <v>2361</v>
      </c>
      <c r="C838" s="51" t="s">
        <v>2362</v>
      </c>
    </row>
    <row r="839" spans="1:3">
      <c r="A839" s="49" t="s">
        <v>2159</v>
      </c>
      <c r="B839" s="50" t="s">
        <v>2363</v>
      </c>
      <c r="C839" s="51" t="s">
        <v>2364</v>
      </c>
    </row>
    <row r="840" spans="1:3">
      <c r="A840" s="49" t="s">
        <v>2159</v>
      </c>
      <c r="B840" s="50" t="s">
        <v>2365</v>
      </c>
      <c r="C840" s="51" t="s">
        <v>2366</v>
      </c>
    </row>
    <row r="841" spans="1:3">
      <c r="A841" s="49" t="s">
        <v>2159</v>
      </c>
      <c r="B841" s="50" t="s">
        <v>2367</v>
      </c>
      <c r="C841" s="51" t="s">
        <v>2368</v>
      </c>
    </row>
    <row r="842" spans="1:3">
      <c r="A842" s="49" t="s">
        <v>2159</v>
      </c>
      <c r="B842" s="50" t="s">
        <v>2369</v>
      </c>
      <c r="C842" s="51" t="s">
        <v>2370</v>
      </c>
    </row>
    <row r="843" spans="1:3">
      <c r="A843" s="49" t="s">
        <v>2159</v>
      </c>
      <c r="B843" s="50" t="s">
        <v>2371</v>
      </c>
      <c r="C843" s="51" t="s">
        <v>2372</v>
      </c>
    </row>
    <row r="844" spans="1:3">
      <c r="A844" s="49" t="s">
        <v>2159</v>
      </c>
      <c r="B844" s="50" t="s">
        <v>2373</v>
      </c>
      <c r="C844" s="51" t="s">
        <v>2374</v>
      </c>
    </row>
    <row r="845" spans="1:3">
      <c r="A845" s="49" t="s">
        <v>2159</v>
      </c>
      <c r="B845" s="50" t="s">
        <v>2375</v>
      </c>
      <c r="C845" s="51" t="s">
        <v>2376</v>
      </c>
    </row>
    <row r="846" spans="1:3">
      <c r="A846" s="49" t="s">
        <v>2159</v>
      </c>
      <c r="B846" s="50" t="s">
        <v>2377</v>
      </c>
      <c r="C846" s="51" t="s">
        <v>2378</v>
      </c>
    </row>
    <row r="847" spans="1:3">
      <c r="A847" s="49" t="s">
        <v>2159</v>
      </c>
      <c r="B847" s="50" t="s">
        <v>2379</v>
      </c>
      <c r="C847" s="51" t="s">
        <v>2380</v>
      </c>
    </row>
    <row r="848" spans="1:3">
      <c r="A848" s="49" t="s">
        <v>2159</v>
      </c>
      <c r="B848" s="50" t="s">
        <v>2381</v>
      </c>
      <c r="C848" s="51" t="s">
        <v>2382</v>
      </c>
    </row>
    <row r="849" spans="1:3">
      <c r="A849" s="49" t="s">
        <v>2159</v>
      </c>
      <c r="B849" s="50" t="s">
        <v>2383</v>
      </c>
      <c r="C849" s="51" t="s">
        <v>2384</v>
      </c>
    </row>
    <row r="850" spans="1:3">
      <c r="A850" s="49" t="s">
        <v>2159</v>
      </c>
      <c r="B850" s="50" t="s">
        <v>339</v>
      </c>
      <c r="C850" s="51" t="s">
        <v>2385</v>
      </c>
    </row>
    <row r="851" spans="1:3">
      <c r="A851" s="49" t="s">
        <v>2159</v>
      </c>
      <c r="B851" s="50" t="s">
        <v>2386</v>
      </c>
      <c r="C851" s="51" t="s">
        <v>2387</v>
      </c>
    </row>
    <row r="852" spans="1:3">
      <c r="A852" s="49" t="s">
        <v>2159</v>
      </c>
      <c r="B852" s="50" t="s">
        <v>2388</v>
      </c>
      <c r="C852" s="51" t="s">
        <v>2389</v>
      </c>
    </row>
    <row r="853" spans="1:3">
      <c r="A853" s="49" t="s">
        <v>2159</v>
      </c>
      <c r="B853" s="50" t="s">
        <v>2390</v>
      </c>
      <c r="C853" s="51" t="s">
        <v>2391</v>
      </c>
    </row>
    <row r="854" spans="1:3">
      <c r="A854" s="49" t="s">
        <v>2159</v>
      </c>
      <c r="B854" s="50" t="s">
        <v>2392</v>
      </c>
      <c r="C854" s="51" t="s">
        <v>2393</v>
      </c>
    </row>
    <row r="855" spans="1:3">
      <c r="A855" s="49" t="s">
        <v>2159</v>
      </c>
      <c r="B855" s="50" t="s">
        <v>2394</v>
      </c>
      <c r="C855" s="51" t="s">
        <v>2395</v>
      </c>
    </row>
    <row r="856" spans="1:3">
      <c r="A856" s="49" t="s">
        <v>2159</v>
      </c>
      <c r="B856" s="50" t="s">
        <v>2396</v>
      </c>
      <c r="C856" s="51" t="s">
        <v>2397</v>
      </c>
    </row>
    <row r="857" spans="1:3">
      <c r="A857" s="49" t="s">
        <v>2159</v>
      </c>
      <c r="B857" s="50" t="s">
        <v>2398</v>
      </c>
      <c r="C857" s="51" t="s">
        <v>2399</v>
      </c>
    </row>
    <row r="858" spans="1:3">
      <c r="A858" s="49" t="s">
        <v>2159</v>
      </c>
      <c r="B858" s="50" t="s">
        <v>2400</v>
      </c>
      <c r="C858" s="51" t="s">
        <v>2401</v>
      </c>
    </row>
    <row r="859" spans="1:3">
      <c r="A859" s="49" t="s">
        <v>2159</v>
      </c>
      <c r="B859" s="50" t="s">
        <v>2402</v>
      </c>
      <c r="C859" s="51" t="s">
        <v>2403</v>
      </c>
    </row>
    <row r="860" spans="1:3">
      <c r="A860" s="49" t="s">
        <v>2159</v>
      </c>
      <c r="B860" s="50" t="s">
        <v>2404</v>
      </c>
      <c r="C860" s="51" t="s">
        <v>2405</v>
      </c>
    </row>
    <row r="861" spans="1:3">
      <c r="A861" s="49" t="s">
        <v>2159</v>
      </c>
      <c r="B861" s="50" t="s">
        <v>2406</v>
      </c>
      <c r="C861" s="51" t="s">
        <v>2407</v>
      </c>
    </row>
    <row r="862" spans="1:3">
      <c r="A862" s="49" t="s">
        <v>2159</v>
      </c>
      <c r="B862" s="50" t="s">
        <v>2408</v>
      </c>
      <c r="C862" s="51" t="s">
        <v>2409</v>
      </c>
    </row>
    <row r="863" spans="1:3">
      <c r="A863" s="49" t="s">
        <v>2159</v>
      </c>
      <c r="B863" s="50" t="s">
        <v>2410</v>
      </c>
      <c r="C863" s="51" t="s">
        <v>2411</v>
      </c>
    </row>
    <row r="864" spans="1:3">
      <c r="A864" s="49" t="s">
        <v>2159</v>
      </c>
      <c r="B864" s="50" t="s">
        <v>2412</v>
      </c>
      <c r="C864" s="51" t="s">
        <v>2413</v>
      </c>
    </row>
    <row r="865" spans="1:3">
      <c r="A865" s="49" t="s">
        <v>2159</v>
      </c>
      <c r="B865" s="50" t="s">
        <v>2414</v>
      </c>
      <c r="C865" s="51" t="s">
        <v>2415</v>
      </c>
    </row>
    <row r="866" spans="1:3">
      <c r="A866" s="49" t="s">
        <v>2159</v>
      </c>
      <c r="B866" s="50" t="s">
        <v>2416</v>
      </c>
      <c r="C866" s="51" t="s">
        <v>2417</v>
      </c>
    </row>
    <row r="867" spans="1:3">
      <c r="A867" s="49" t="s">
        <v>2159</v>
      </c>
      <c r="B867" s="50" t="s">
        <v>2418</v>
      </c>
      <c r="C867" s="51" t="s">
        <v>2419</v>
      </c>
    </row>
    <row r="868" spans="1:3">
      <c r="A868" s="49" t="s">
        <v>2159</v>
      </c>
      <c r="B868" s="50" t="s">
        <v>2420</v>
      </c>
      <c r="C868" s="51" t="s">
        <v>2421</v>
      </c>
    </row>
    <row r="869" spans="1:3">
      <c r="A869" s="49" t="s">
        <v>2159</v>
      </c>
      <c r="B869" s="50" t="s">
        <v>2422</v>
      </c>
      <c r="C869" s="51" t="s">
        <v>2423</v>
      </c>
    </row>
    <row r="870" spans="1:3">
      <c r="A870" s="49" t="s">
        <v>2159</v>
      </c>
      <c r="B870" s="50" t="s">
        <v>2424</v>
      </c>
      <c r="C870" s="51" t="s">
        <v>2425</v>
      </c>
    </row>
    <row r="871" spans="1:3">
      <c r="A871" s="49" t="s">
        <v>2159</v>
      </c>
      <c r="B871" s="50" t="s">
        <v>2426</v>
      </c>
      <c r="C871" s="51" t="s">
        <v>2427</v>
      </c>
    </row>
    <row r="872" spans="1:3">
      <c r="A872" s="49" t="s">
        <v>2159</v>
      </c>
      <c r="B872" s="50" t="s">
        <v>2428</v>
      </c>
      <c r="C872" s="51" t="s">
        <v>2429</v>
      </c>
    </row>
    <row r="873" spans="1:3">
      <c r="A873" s="49" t="s">
        <v>2159</v>
      </c>
      <c r="B873" s="50" t="s">
        <v>2430</v>
      </c>
      <c r="C873" s="51" t="s">
        <v>2431</v>
      </c>
    </row>
    <row r="874" spans="1:3">
      <c r="A874" s="49" t="s">
        <v>2159</v>
      </c>
      <c r="B874" s="50" t="s">
        <v>2432</v>
      </c>
      <c r="C874" s="51" t="s">
        <v>2433</v>
      </c>
    </row>
    <row r="875" spans="1:3">
      <c r="A875" s="49" t="s">
        <v>2159</v>
      </c>
      <c r="B875" s="50" t="s">
        <v>2434</v>
      </c>
      <c r="C875" s="51" t="s">
        <v>2435</v>
      </c>
    </row>
    <row r="876" spans="1:3">
      <c r="A876" s="49" t="s">
        <v>2159</v>
      </c>
      <c r="B876" s="50" t="s">
        <v>2436</v>
      </c>
      <c r="C876" s="51" t="s">
        <v>2437</v>
      </c>
    </row>
    <row r="877" spans="1:3">
      <c r="A877" s="49" t="s">
        <v>2159</v>
      </c>
      <c r="B877" s="50" t="s">
        <v>2438</v>
      </c>
      <c r="C877" s="51" t="s">
        <v>2439</v>
      </c>
    </row>
    <row r="878" spans="1:3">
      <c r="A878" s="49" t="s">
        <v>2159</v>
      </c>
      <c r="B878" s="50" t="s">
        <v>2440</v>
      </c>
      <c r="C878" s="51" t="s">
        <v>2441</v>
      </c>
    </row>
    <row r="879" spans="1:3">
      <c r="A879" s="49" t="s">
        <v>2159</v>
      </c>
      <c r="B879" s="50" t="s">
        <v>2442</v>
      </c>
      <c r="C879" s="51" t="s">
        <v>2161</v>
      </c>
    </row>
    <row r="880" spans="1:3">
      <c r="A880" s="49" t="s">
        <v>2443</v>
      </c>
      <c r="B880" s="50" t="s">
        <v>2444</v>
      </c>
      <c r="C880" s="51" t="s">
        <v>2445</v>
      </c>
    </row>
    <row r="881" spans="1:5">
      <c r="A881" s="49" t="s">
        <v>2443</v>
      </c>
      <c r="B881" s="50" t="s">
        <v>2446</v>
      </c>
      <c r="C881" s="51" t="s">
        <v>2447</v>
      </c>
    </row>
    <row r="882" spans="1:5">
      <c r="A882" s="49" t="s">
        <v>2448</v>
      </c>
      <c r="B882" s="50" t="s">
        <v>354</v>
      </c>
      <c r="C882" s="51" t="s">
        <v>2276</v>
      </c>
    </row>
    <row r="883" spans="1:5">
      <c r="A883" s="49" t="s">
        <v>2448</v>
      </c>
      <c r="B883" s="50" t="s">
        <v>335</v>
      </c>
      <c r="C883" s="51" t="s">
        <v>2165</v>
      </c>
    </row>
    <row r="884" spans="1:5">
      <c r="A884" s="49" t="s">
        <v>2449</v>
      </c>
      <c r="B884" s="50" t="s">
        <v>2450</v>
      </c>
      <c r="C884" s="51" t="s">
        <v>2451</v>
      </c>
    </row>
    <row r="885" spans="1:5">
      <c r="A885" s="49" t="s">
        <v>2449</v>
      </c>
      <c r="B885" s="50" t="s">
        <v>2452</v>
      </c>
      <c r="C885" s="51" t="s">
        <v>2453</v>
      </c>
    </row>
    <row r="886" spans="1:5">
      <c r="A886" s="49" t="s">
        <v>2454</v>
      </c>
      <c r="B886" s="50" t="s">
        <v>2455</v>
      </c>
      <c r="C886" s="51" t="s">
        <v>2456</v>
      </c>
      <c r="E886" s="48"/>
    </row>
    <row r="887" spans="1:5">
      <c r="A887" s="49" t="s">
        <v>2454</v>
      </c>
      <c r="B887" s="50" t="s">
        <v>2119</v>
      </c>
      <c r="C887" s="51" t="s">
        <v>2120</v>
      </c>
      <c r="E887" s="48"/>
    </row>
    <row r="888" spans="1:5">
      <c r="A888" s="49" t="s">
        <v>2454</v>
      </c>
      <c r="B888" s="50" t="s">
        <v>2457</v>
      </c>
      <c r="C888" s="51" t="s">
        <v>2122</v>
      </c>
      <c r="E888" s="48"/>
    </row>
    <row r="889" spans="1:5">
      <c r="A889" s="49" t="s">
        <v>2454</v>
      </c>
      <c r="B889" s="50" t="s">
        <v>2123</v>
      </c>
      <c r="C889" s="51" t="s">
        <v>2124</v>
      </c>
      <c r="E889" s="48"/>
    </row>
    <row r="890" spans="1:5">
      <c r="A890" s="49" t="s">
        <v>2454</v>
      </c>
      <c r="B890" s="50" t="s">
        <v>2125</v>
      </c>
      <c r="C890" s="51" t="s">
        <v>2126</v>
      </c>
      <c r="E890" s="48"/>
    </row>
    <row r="891" spans="1:5">
      <c r="A891" s="49" t="s">
        <v>2454</v>
      </c>
      <c r="B891" s="50" t="s">
        <v>2127</v>
      </c>
      <c r="C891" s="51" t="s">
        <v>2128</v>
      </c>
      <c r="E891" s="48"/>
    </row>
    <row r="892" spans="1:5">
      <c r="A892" s="49" t="s">
        <v>2454</v>
      </c>
      <c r="B892" s="50" t="s">
        <v>2129</v>
      </c>
      <c r="C892" s="51" t="s">
        <v>2130</v>
      </c>
      <c r="E892" s="48"/>
    </row>
    <row r="893" spans="1:5">
      <c r="A893" s="49" t="s">
        <v>2458</v>
      </c>
      <c r="B893" s="50" t="s">
        <v>2459</v>
      </c>
      <c r="C893" s="51" t="s">
        <v>2460</v>
      </c>
      <c r="E893" s="48"/>
    </row>
    <row r="894" spans="1:5">
      <c r="A894" s="49" t="s">
        <v>2458</v>
      </c>
      <c r="B894" s="50" t="s">
        <v>2239</v>
      </c>
      <c r="C894" s="51" t="s">
        <v>2461</v>
      </c>
      <c r="E894" s="48"/>
    </row>
    <row r="895" spans="1:5">
      <c r="A895" s="49" t="s">
        <v>2458</v>
      </c>
      <c r="B895" s="50" t="s">
        <v>2462</v>
      </c>
      <c r="C895" s="51" t="s">
        <v>2463</v>
      </c>
      <c r="E895" s="48"/>
    </row>
    <row r="896" spans="1:5">
      <c r="A896" s="49" t="s">
        <v>2458</v>
      </c>
      <c r="B896" s="50" t="s">
        <v>2464</v>
      </c>
      <c r="C896" s="51" t="s">
        <v>588</v>
      </c>
    </row>
    <row r="897" spans="1:3" ht="16">
      <c r="A897" s="49" t="s">
        <v>2465</v>
      </c>
      <c r="B897" s="58" t="s">
        <v>2115</v>
      </c>
      <c r="C897" s="59" t="s">
        <v>2116</v>
      </c>
    </row>
    <row r="898" spans="1:3" ht="16">
      <c r="A898" s="49" t="s">
        <v>2465</v>
      </c>
      <c r="B898" s="58" t="s">
        <v>2117</v>
      </c>
      <c r="C898" s="59" t="s">
        <v>2118</v>
      </c>
    </row>
    <row r="899" spans="1:3" ht="16">
      <c r="A899" s="49" t="s">
        <v>2465</v>
      </c>
      <c r="B899" s="58" t="s">
        <v>2119</v>
      </c>
      <c r="C899" s="59" t="s">
        <v>2120</v>
      </c>
    </row>
    <row r="900" spans="1:3" ht="16">
      <c r="A900" s="49" t="s">
        <v>2465</v>
      </c>
      <c r="B900" s="58" t="s">
        <v>2121</v>
      </c>
      <c r="C900" s="59" t="s">
        <v>2122</v>
      </c>
    </row>
    <row r="901" spans="1:3" ht="16">
      <c r="A901" s="49" t="s">
        <v>2465</v>
      </c>
      <c r="B901" s="58" t="s">
        <v>2123</v>
      </c>
      <c r="C901" s="59" t="s">
        <v>2124</v>
      </c>
    </row>
    <row r="902" spans="1:3" ht="16">
      <c r="A902" s="49" t="s">
        <v>2465</v>
      </c>
      <c r="B902" s="58" t="s">
        <v>2125</v>
      </c>
      <c r="C902" s="59" t="s">
        <v>2126</v>
      </c>
    </row>
    <row r="903" spans="1:3" ht="16">
      <c r="A903" s="49" t="s">
        <v>2465</v>
      </c>
      <c r="B903" s="58" t="s">
        <v>2127</v>
      </c>
      <c r="C903" s="59" t="s">
        <v>2128</v>
      </c>
    </row>
    <row r="904" spans="1:3" ht="16">
      <c r="A904" s="49" t="s">
        <v>2465</v>
      </c>
      <c r="B904" s="58" t="s">
        <v>2129</v>
      </c>
      <c r="C904" s="59" t="s">
        <v>2130</v>
      </c>
    </row>
    <row r="905" spans="1:3" ht="16">
      <c r="A905" s="49" t="s">
        <v>2465</v>
      </c>
      <c r="B905" s="58" t="s">
        <v>2131</v>
      </c>
      <c r="C905" s="59" t="s">
        <v>386</v>
      </c>
    </row>
    <row r="906" spans="1:3" ht="16">
      <c r="A906" s="49" t="s">
        <v>2465</v>
      </c>
      <c r="B906" s="58" t="s">
        <v>2132</v>
      </c>
      <c r="C906" s="59" t="s">
        <v>387</v>
      </c>
    </row>
    <row r="907" spans="1:3" ht="16">
      <c r="A907" s="49" t="s">
        <v>2466</v>
      </c>
      <c r="B907" s="64" t="s">
        <v>773</v>
      </c>
      <c r="C907" s="65" t="s">
        <v>2467</v>
      </c>
    </row>
    <row r="908" spans="1:3" ht="16">
      <c r="A908" s="49" t="s">
        <v>2466</v>
      </c>
      <c r="B908" s="64" t="s">
        <v>492</v>
      </c>
      <c r="C908" s="65" t="s">
        <v>2468</v>
      </c>
    </row>
    <row r="909" spans="1:3" ht="16">
      <c r="A909" s="49" t="s">
        <v>2466</v>
      </c>
      <c r="B909" s="64">
        <v>10</v>
      </c>
      <c r="C909" s="65" t="s">
        <v>2469</v>
      </c>
    </row>
    <row r="910" spans="1:3" ht="16">
      <c r="A910" s="49" t="s">
        <v>2466</v>
      </c>
      <c r="B910" s="64">
        <v>15</v>
      </c>
      <c r="C910" s="65" t="s">
        <v>2470</v>
      </c>
    </row>
    <row r="911" spans="1:3" ht="16">
      <c r="A911" s="49" t="s">
        <v>2466</v>
      </c>
      <c r="B911" s="64">
        <v>20</v>
      </c>
      <c r="C911" s="65" t="s">
        <v>2471</v>
      </c>
    </row>
    <row r="912" spans="1:3" ht="16">
      <c r="A912" s="49" t="s">
        <v>2466</v>
      </c>
      <c r="B912" s="64">
        <v>21</v>
      </c>
      <c r="C912" s="66" t="s">
        <v>2472</v>
      </c>
    </row>
    <row r="913" spans="1:3" ht="16">
      <c r="A913" s="49" t="s">
        <v>2466</v>
      </c>
      <c r="B913" s="64">
        <v>22</v>
      </c>
      <c r="C913" s="66" t="s">
        <v>2473</v>
      </c>
    </row>
    <row r="914" spans="1:3" ht="16">
      <c r="A914" s="49" t="s">
        <v>2466</v>
      </c>
      <c r="B914" s="64">
        <v>30</v>
      </c>
      <c r="C914" s="65" t="s">
        <v>2474</v>
      </c>
    </row>
    <row r="915" spans="1:3" ht="16">
      <c r="A915" s="49" t="s">
        <v>2466</v>
      </c>
      <c r="B915" s="64">
        <v>31</v>
      </c>
      <c r="C915" s="66" t="s">
        <v>607</v>
      </c>
    </row>
    <row r="916" spans="1:3" ht="16">
      <c r="A916" s="49" t="s">
        <v>2466</v>
      </c>
      <c r="B916" s="64">
        <v>32</v>
      </c>
      <c r="C916" s="66" t="s">
        <v>2475</v>
      </c>
    </row>
    <row r="917" spans="1:3" ht="16">
      <c r="A917" s="49" t="s">
        <v>2466</v>
      </c>
      <c r="B917" s="64">
        <v>33</v>
      </c>
      <c r="C917" s="66" t="s">
        <v>504</v>
      </c>
    </row>
    <row r="918" spans="1:3" ht="16">
      <c r="A918" s="49" t="s">
        <v>2466</v>
      </c>
      <c r="B918" s="64">
        <v>34</v>
      </c>
      <c r="C918" s="66" t="s">
        <v>2476</v>
      </c>
    </row>
    <row r="919" spans="1:3" ht="16">
      <c r="A919" s="49" t="s">
        <v>2466</v>
      </c>
      <c r="B919" s="64">
        <v>35</v>
      </c>
      <c r="C919" s="66" t="s">
        <v>2477</v>
      </c>
    </row>
    <row r="920" spans="1:3" ht="16">
      <c r="A920" s="49" t="s">
        <v>2466</v>
      </c>
      <c r="B920" s="64">
        <v>36</v>
      </c>
      <c r="C920" s="65" t="s">
        <v>2478</v>
      </c>
    </row>
    <row r="921" spans="1:3" ht="16">
      <c r="A921" s="49" t="s">
        <v>2466</v>
      </c>
      <c r="B921" s="64">
        <v>37</v>
      </c>
      <c r="C921" s="65" t="s">
        <v>2479</v>
      </c>
    </row>
    <row r="922" spans="1:3" ht="16">
      <c r="A922" s="49" t="s">
        <v>2466</v>
      </c>
      <c r="B922" s="64">
        <v>38</v>
      </c>
      <c r="C922" s="65" t="s">
        <v>2480</v>
      </c>
    </row>
    <row r="923" spans="1:3" ht="16">
      <c r="A923" s="49" t="s">
        <v>2466</v>
      </c>
      <c r="B923" s="64">
        <v>39</v>
      </c>
      <c r="C923" s="65" t="s">
        <v>2481</v>
      </c>
    </row>
    <row r="924" spans="1:3" ht="16">
      <c r="A924" s="49" t="s">
        <v>2466</v>
      </c>
      <c r="B924" s="64">
        <v>40</v>
      </c>
      <c r="C924" s="66" t="s">
        <v>2482</v>
      </c>
    </row>
    <row r="925" spans="1:3" ht="16">
      <c r="A925" s="49" t="s">
        <v>2466</v>
      </c>
      <c r="B925" s="64">
        <v>41</v>
      </c>
      <c r="C925" s="66" t="s">
        <v>2483</v>
      </c>
    </row>
    <row r="926" spans="1:3" ht="16">
      <c r="A926" s="49" t="s">
        <v>2466</v>
      </c>
      <c r="B926" s="64">
        <v>42</v>
      </c>
      <c r="C926" s="66" t="s">
        <v>2484</v>
      </c>
    </row>
    <row r="927" spans="1:3" ht="16">
      <c r="A927" s="49" t="s">
        <v>2466</v>
      </c>
      <c r="B927" s="64">
        <v>43</v>
      </c>
      <c r="C927" s="66" t="s">
        <v>2485</v>
      </c>
    </row>
    <row r="928" spans="1:3" ht="16">
      <c r="A928" s="49" t="s">
        <v>2466</v>
      </c>
      <c r="B928" s="64">
        <v>44</v>
      </c>
      <c r="C928" s="66" t="s">
        <v>2486</v>
      </c>
    </row>
    <row r="929" spans="1:3" ht="16">
      <c r="A929" s="49" t="s">
        <v>2466</v>
      </c>
      <c r="B929" s="64">
        <v>45</v>
      </c>
      <c r="C929" s="66" t="s">
        <v>2487</v>
      </c>
    </row>
    <row r="930" spans="1:3" ht="16">
      <c r="A930" s="49" t="s">
        <v>2466</v>
      </c>
      <c r="B930" s="64">
        <v>46</v>
      </c>
      <c r="C930" s="66" t="s">
        <v>2488</v>
      </c>
    </row>
    <row r="931" spans="1:3" ht="16">
      <c r="A931" s="49" t="s">
        <v>2466</v>
      </c>
      <c r="B931" s="64">
        <v>47</v>
      </c>
      <c r="C931" s="65" t="s">
        <v>2489</v>
      </c>
    </row>
    <row r="932" spans="1:3" ht="16">
      <c r="A932" s="49" t="s">
        <v>2466</v>
      </c>
      <c r="B932" s="64">
        <v>48</v>
      </c>
      <c r="C932" s="66" t="s">
        <v>2490</v>
      </c>
    </row>
    <row r="933" spans="1:3" ht="16">
      <c r="A933" s="49" t="s">
        <v>2466</v>
      </c>
      <c r="B933" s="64">
        <v>49</v>
      </c>
      <c r="C933" s="66" t="s">
        <v>2491</v>
      </c>
    </row>
    <row r="934" spans="1:3" ht="16">
      <c r="A934" s="49" t="s">
        <v>2466</v>
      </c>
      <c r="B934" s="64">
        <v>50</v>
      </c>
      <c r="C934" s="66" t="s">
        <v>2492</v>
      </c>
    </row>
    <row r="935" spans="1:3" ht="16">
      <c r="A935" s="49" t="s">
        <v>2466</v>
      </c>
      <c r="B935" s="64">
        <v>51</v>
      </c>
      <c r="C935" s="66" t="s">
        <v>2493</v>
      </c>
    </row>
    <row r="936" spans="1:3" ht="16">
      <c r="A936" s="49" t="s">
        <v>2466</v>
      </c>
      <c r="B936" s="64">
        <v>55</v>
      </c>
      <c r="C936" s="65" t="s">
        <v>2494</v>
      </c>
    </row>
    <row r="937" spans="1:3" ht="16">
      <c r="A937" s="49" t="s">
        <v>2466</v>
      </c>
      <c r="B937" s="64">
        <v>25</v>
      </c>
      <c r="C937" s="66" t="s">
        <v>2495</v>
      </c>
    </row>
    <row r="938" spans="1:3" ht="16">
      <c r="A938" s="49" t="s">
        <v>2466</v>
      </c>
      <c r="B938" s="64">
        <v>56</v>
      </c>
      <c r="C938" s="66" t="s">
        <v>2496</v>
      </c>
    </row>
    <row r="939" spans="1:3" ht="16">
      <c r="A939" s="49" t="s">
        <v>2466</v>
      </c>
      <c r="B939" s="64">
        <v>57</v>
      </c>
      <c r="C939" s="66" t="s">
        <v>2497</v>
      </c>
    </row>
    <row r="940" spans="1:3" ht="16">
      <c r="A940" s="49" t="s">
        <v>2466</v>
      </c>
      <c r="B940" s="64">
        <v>58</v>
      </c>
      <c r="C940" s="66" t="s">
        <v>2498</v>
      </c>
    </row>
    <row r="941" spans="1:3" ht="16">
      <c r="A941" s="49" t="s">
        <v>2466</v>
      </c>
      <c r="B941" s="64">
        <v>59</v>
      </c>
      <c r="C941" s="66" t="s">
        <v>2499</v>
      </c>
    </row>
    <row r="942" spans="1:3" ht="16">
      <c r="A942" s="49" t="s">
        <v>2466</v>
      </c>
      <c r="B942" s="64">
        <v>60</v>
      </c>
      <c r="C942" s="66" t="s">
        <v>2500</v>
      </c>
    </row>
    <row r="943" spans="1:3" ht="16">
      <c r="A943" s="49" t="s">
        <v>2466</v>
      </c>
      <c r="B943" s="64">
        <v>61</v>
      </c>
      <c r="C943" s="66" t="s">
        <v>2501</v>
      </c>
    </row>
    <row r="944" spans="1:3" ht="16">
      <c r="A944" s="49" t="s">
        <v>2466</v>
      </c>
      <c r="B944" s="64">
        <v>62</v>
      </c>
      <c r="C944" s="66" t="s">
        <v>2502</v>
      </c>
    </row>
    <row r="945" spans="1:3" ht="16">
      <c r="A945" s="49" t="s">
        <v>2466</v>
      </c>
      <c r="B945" s="64">
        <v>70</v>
      </c>
      <c r="C945" s="65" t="s">
        <v>2503</v>
      </c>
    </row>
    <row r="946" spans="1:3" ht="16">
      <c r="A946" s="49" t="s">
        <v>2466</v>
      </c>
      <c r="B946" s="64">
        <v>71</v>
      </c>
      <c r="C946" s="65" t="s">
        <v>2504</v>
      </c>
    </row>
    <row r="947" spans="1:3" ht="16">
      <c r="A947" s="49" t="s">
        <v>2466</v>
      </c>
      <c r="B947" s="64">
        <v>72</v>
      </c>
      <c r="C947" s="65" t="s">
        <v>2505</v>
      </c>
    </row>
    <row r="948" spans="1:3" ht="16">
      <c r="A948" s="49" t="s">
        <v>2466</v>
      </c>
      <c r="B948" s="64">
        <v>73</v>
      </c>
      <c r="C948" s="65" t="s">
        <v>2506</v>
      </c>
    </row>
    <row r="949" spans="1:3">
      <c r="A949" s="49" t="s">
        <v>2507</v>
      </c>
      <c r="B949" s="50">
        <v>51</v>
      </c>
      <c r="C949" s="51" t="s">
        <v>2508</v>
      </c>
    </row>
    <row r="950" spans="1:3">
      <c r="A950" s="49" t="s">
        <v>2507</v>
      </c>
      <c r="B950" s="50" t="s">
        <v>2509</v>
      </c>
      <c r="C950" s="51" t="s">
        <v>2510</v>
      </c>
    </row>
    <row r="951" spans="1:3">
      <c r="A951" s="49" t="s">
        <v>2507</v>
      </c>
      <c r="B951" s="50" t="s">
        <v>2511</v>
      </c>
      <c r="C951" s="51" t="s">
        <v>2512</v>
      </c>
    </row>
    <row r="952" spans="1:3">
      <c r="A952" s="49" t="s">
        <v>2507</v>
      </c>
      <c r="B952" s="50" t="s">
        <v>2513</v>
      </c>
      <c r="C952" s="51" t="s">
        <v>2514</v>
      </c>
    </row>
    <row r="953" spans="1:3">
      <c r="A953" s="49" t="s">
        <v>2507</v>
      </c>
      <c r="B953" s="50" t="s">
        <v>2515</v>
      </c>
      <c r="C953" s="51" t="s">
        <v>2516</v>
      </c>
    </row>
    <row r="954" spans="1:3">
      <c r="A954" s="49" t="s">
        <v>2507</v>
      </c>
      <c r="B954" s="50" t="s">
        <v>2141</v>
      </c>
      <c r="C954" s="51" t="s">
        <v>2517</v>
      </c>
    </row>
    <row r="955" spans="1:3" ht="16">
      <c r="A955" s="49" t="s">
        <v>2518</v>
      </c>
      <c r="B955" s="64" t="s">
        <v>2519</v>
      </c>
      <c r="C955" s="65" t="s">
        <v>1</v>
      </c>
    </row>
    <row r="956" spans="1:3" ht="16">
      <c r="A956" s="49" t="s">
        <v>2518</v>
      </c>
      <c r="B956" s="64" t="s">
        <v>2520</v>
      </c>
      <c r="C956" s="65" t="s">
        <v>2</v>
      </c>
    </row>
    <row r="957" spans="1:3" ht="16">
      <c r="A957" s="49" t="s">
        <v>2521</v>
      </c>
      <c r="B957" s="67" t="s">
        <v>2522</v>
      </c>
      <c r="C957" s="68" t="s">
        <v>376</v>
      </c>
    </row>
    <row r="958" spans="1:3" ht="16">
      <c r="A958" s="49" t="s">
        <v>2521</v>
      </c>
      <c r="B958" s="67" t="s">
        <v>2523</v>
      </c>
      <c r="C958" s="68" t="s">
        <v>522</v>
      </c>
    </row>
    <row r="959" spans="1:3" ht="16">
      <c r="A959" s="49" t="s">
        <v>2521</v>
      </c>
      <c r="B959" s="67" t="s">
        <v>2524</v>
      </c>
      <c r="C959" s="68" t="s">
        <v>378</v>
      </c>
    </row>
    <row r="960" spans="1:3" ht="16">
      <c r="A960" s="49" t="s">
        <v>2521</v>
      </c>
      <c r="B960" s="67" t="s">
        <v>2525</v>
      </c>
      <c r="C960" s="68" t="s">
        <v>379</v>
      </c>
    </row>
    <row r="961" spans="1:3" ht="16">
      <c r="A961" s="49" t="s">
        <v>2521</v>
      </c>
      <c r="B961" s="67" t="s">
        <v>2526</v>
      </c>
      <c r="C961" s="68" t="s">
        <v>380</v>
      </c>
    </row>
    <row r="962" spans="1:3" ht="16">
      <c r="A962" s="49" t="s">
        <v>2521</v>
      </c>
      <c r="B962" s="67" t="s">
        <v>2527</v>
      </c>
      <c r="C962" s="68" t="s">
        <v>381</v>
      </c>
    </row>
    <row r="963" spans="1:3" ht="16">
      <c r="A963" s="49" t="s">
        <v>2521</v>
      </c>
      <c r="B963" s="67" t="s">
        <v>2528</v>
      </c>
      <c r="C963" s="68" t="s">
        <v>382</v>
      </c>
    </row>
    <row r="964" spans="1:3" ht="16">
      <c r="A964" s="49" t="s">
        <v>2521</v>
      </c>
      <c r="B964" s="67" t="s">
        <v>2529</v>
      </c>
      <c r="C964" s="68" t="s">
        <v>383</v>
      </c>
    </row>
    <row r="965" spans="1:3" ht="16">
      <c r="A965" s="49" t="s">
        <v>2521</v>
      </c>
      <c r="B965" s="67" t="s">
        <v>2530</v>
      </c>
      <c r="C965" s="68" t="s">
        <v>384</v>
      </c>
    </row>
    <row r="966" spans="1:3" ht="16">
      <c r="A966" s="49" t="s">
        <v>2521</v>
      </c>
      <c r="B966" s="67" t="s">
        <v>2531</v>
      </c>
      <c r="C966" s="68" t="s">
        <v>385</v>
      </c>
    </row>
    <row r="967" spans="1:3" ht="16">
      <c r="A967" s="49" t="s">
        <v>2521</v>
      </c>
      <c r="B967" s="67" t="s">
        <v>2532</v>
      </c>
      <c r="C967" s="68" t="s">
        <v>386</v>
      </c>
    </row>
    <row r="968" spans="1:3" ht="16">
      <c r="A968" s="49" t="s">
        <v>2521</v>
      </c>
      <c r="B968" s="67" t="s">
        <v>2132</v>
      </c>
      <c r="C968" s="68" t="s">
        <v>387</v>
      </c>
    </row>
    <row r="969" spans="1:3" ht="16">
      <c r="A969" s="49" t="s">
        <v>2521</v>
      </c>
      <c r="B969" s="67" t="s">
        <v>2533</v>
      </c>
      <c r="C969" s="68" t="s">
        <v>388</v>
      </c>
    </row>
    <row r="970" spans="1:3" ht="16">
      <c r="A970" s="49" t="s">
        <v>2521</v>
      </c>
      <c r="B970" s="67" t="s">
        <v>2534</v>
      </c>
      <c r="C970" s="68" t="s">
        <v>389</v>
      </c>
    </row>
    <row r="971" spans="1:3" ht="16">
      <c r="A971" s="49" t="s">
        <v>2521</v>
      </c>
      <c r="B971" s="67" t="s">
        <v>2535</v>
      </c>
      <c r="C971" s="68" t="s">
        <v>390</v>
      </c>
    </row>
    <row r="972" spans="1:3" ht="16">
      <c r="A972" s="49" t="s">
        <v>2521</v>
      </c>
      <c r="B972" s="67" t="s">
        <v>2536</v>
      </c>
      <c r="C972" s="68" t="s">
        <v>497</v>
      </c>
    </row>
    <row r="973" spans="1:3">
      <c r="A973" s="49" t="s">
        <v>2537</v>
      </c>
      <c r="B973" s="69" t="s">
        <v>2538</v>
      </c>
      <c r="C973" s="70" t="s">
        <v>2539</v>
      </c>
    </row>
    <row r="974" spans="1:3">
      <c r="A974" s="49" t="s">
        <v>2537</v>
      </c>
      <c r="B974" s="69" t="s">
        <v>2540</v>
      </c>
      <c r="C974" s="70" t="s">
        <v>2541</v>
      </c>
    </row>
    <row r="975" spans="1:3">
      <c r="A975" s="49" t="s">
        <v>2537</v>
      </c>
      <c r="B975" s="69" t="s">
        <v>2542</v>
      </c>
      <c r="C975" s="70" t="s">
        <v>2543</v>
      </c>
    </row>
    <row r="976" spans="1:3">
      <c r="A976" s="49" t="s">
        <v>2537</v>
      </c>
      <c r="B976" s="69" t="s">
        <v>2544</v>
      </c>
      <c r="C976" s="70" t="s">
        <v>2545</v>
      </c>
    </row>
    <row r="977" spans="1:3">
      <c r="A977" s="49" t="s">
        <v>2537</v>
      </c>
      <c r="B977" s="69" t="s">
        <v>2546</v>
      </c>
      <c r="C977" s="70" t="s">
        <v>2547</v>
      </c>
    </row>
    <row r="978" spans="1:3">
      <c r="A978" s="49" t="s">
        <v>2537</v>
      </c>
      <c r="B978" s="69" t="s">
        <v>2548</v>
      </c>
      <c r="C978" s="70" t="s">
        <v>2549</v>
      </c>
    </row>
    <row r="979" spans="1:3">
      <c r="A979" s="49" t="s">
        <v>2537</v>
      </c>
      <c r="B979" s="69" t="s">
        <v>2550</v>
      </c>
      <c r="C979" s="70" t="s">
        <v>2551</v>
      </c>
    </row>
    <row r="980" spans="1:3">
      <c r="A980" s="49" t="s">
        <v>2537</v>
      </c>
      <c r="B980" s="69" t="s">
        <v>2552</v>
      </c>
      <c r="C980" s="70" t="s">
        <v>2553</v>
      </c>
    </row>
    <row r="981" spans="1:3">
      <c r="A981" s="49" t="s">
        <v>2537</v>
      </c>
      <c r="B981" s="69" t="s">
        <v>2554</v>
      </c>
      <c r="C981" s="70" t="s">
        <v>2555</v>
      </c>
    </row>
    <row r="982" spans="1:3">
      <c r="A982" s="49" t="s">
        <v>2537</v>
      </c>
      <c r="B982" s="69" t="s">
        <v>2556</v>
      </c>
      <c r="C982" s="70" t="s">
        <v>2557</v>
      </c>
    </row>
    <row r="983" spans="1:3">
      <c r="A983" s="49" t="s">
        <v>2537</v>
      </c>
      <c r="B983" s="69" t="s">
        <v>2558</v>
      </c>
      <c r="C983" s="70" t="s">
        <v>2559</v>
      </c>
    </row>
    <row r="984" spans="1:3">
      <c r="A984" s="49" t="s">
        <v>2537</v>
      </c>
      <c r="B984" s="69" t="s">
        <v>2560</v>
      </c>
      <c r="C984" s="70" t="s">
        <v>2561</v>
      </c>
    </row>
    <row r="985" spans="1:3">
      <c r="A985" s="49" t="s">
        <v>2537</v>
      </c>
      <c r="B985" s="69" t="s">
        <v>2562</v>
      </c>
      <c r="C985" s="70" t="s">
        <v>2563</v>
      </c>
    </row>
    <row r="986" spans="1:3">
      <c r="A986" s="49" t="s">
        <v>2537</v>
      </c>
      <c r="B986" s="69" t="s">
        <v>2564</v>
      </c>
      <c r="C986" s="70" t="s">
        <v>2565</v>
      </c>
    </row>
    <row r="987" spans="1:3">
      <c r="A987" s="49" t="s">
        <v>2537</v>
      </c>
      <c r="B987" s="69" t="s">
        <v>2566</v>
      </c>
      <c r="C987" s="70" t="s">
        <v>2567</v>
      </c>
    </row>
    <row r="988" spans="1:3">
      <c r="A988" s="49" t="s">
        <v>2537</v>
      </c>
      <c r="B988" s="69" t="s">
        <v>2568</v>
      </c>
      <c r="C988" s="70" t="s">
        <v>2569</v>
      </c>
    </row>
    <row r="989" spans="1:3">
      <c r="A989" s="49" t="s">
        <v>2537</v>
      </c>
      <c r="B989" s="69" t="s">
        <v>2570</v>
      </c>
      <c r="C989" s="70" t="s">
        <v>2571</v>
      </c>
    </row>
    <row r="990" spans="1:3">
      <c r="A990" s="49" t="s">
        <v>2537</v>
      </c>
      <c r="B990" s="69" t="s">
        <v>2572</v>
      </c>
      <c r="C990" s="70" t="s">
        <v>2573</v>
      </c>
    </row>
    <row r="991" spans="1:3">
      <c r="A991" s="49" t="s">
        <v>2537</v>
      </c>
      <c r="B991" s="69" t="s">
        <v>2574</v>
      </c>
      <c r="C991" s="70" t="s">
        <v>2575</v>
      </c>
    </row>
    <row r="992" spans="1:3">
      <c r="A992" s="49" t="s">
        <v>2537</v>
      </c>
      <c r="B992" s="69" t="s">
        <v>2576</v>
      </c>
      <c r="C992" s="70" t="s">
        <v>2577</v>
      </c>
    </row>
    <row r="993" spans="1:3">
      <c r="A993" s="49" t="s">
        <v>2537</v>
      </c>
      <c r="B993" s="69" t="s">
        <v>2578</v>
      </c>
      <c r="C993" s="70" t="s">
        <v>2579</v>
      </c>
    </row>
    <row r="994" spans="1:3">
      <c r="A994" s="49" t="s">
        <v>2537</v>
      </c>
      <c r="B994" s="69" t="s">
        <v>2580</v>
      </c>
      <c r="C994" s="70" t="s">
        <v>2581</v>
      </c>
    </row>
    <row r="995" spans="1:3">
      <c r="A995" s="49" t="s">
        <v>2537</v>
      </c>
      <c r="B995" s="69" t="s">
        <v>2582</v>
      </c>
      <c r="C995" s="70" t="s">
        <v>2583</v>
      </c>
    </row>
    <row r="996" spans="1:3">
      <c r="A996" s="49" t="s">
        <v>2537</v>
      </c>
      <c r="B996" s="69" t="s">
        <v>2584</v>
      </c>
      <c r="C996" s="70" t="s">
        <v>2585</v>
      </c>
    </row>
    <row r="997" spans="1:3">
      <c r="A997" s="49" t="s">
        <v>2537</v>
      </c>
      <c r="B997" s="69" t="s">
        <v>2586</v>
      </c>
      <c r="C997" s="70" t="s">
        <v>2587</v>
      </c>
    </row>
    <row r="998" spans="1:3">
      <c r="A998" s="49" t="s">
        <v>2537</v>
      </c>
      <c r="B998" s="69" t="s">
        <v>2588</v>
      </c>
      <c r="C998" s="70" t="s">
        <v>2589</v>
      </c>
    </row>
    <row r="999" spans="1:3">
      <c r="A999" s="49" t="s">
        <v>2537</v>
      </c>
      <c r="B999" s="69" t="s">
        <v>2590</v>
      </c>
      <c r="C999" s="70" t="s">
        <v>2591</v>
      </c>
    </row>
    <row r="1000" spans="1:3">
      <c r="A1000" s="49" t="s">
        <v>2537</v>
      </c>
      <c r="B1000" s="69" t="s">
        <v>2592</v>
      </c>
      <c r="C1000" s="70" t="s">
        <v>2593</v>
      </c>
    </row>
    <row r="1001" spans="1:3">
      <c r="A1001" s="49" t="s">
        <v>2537</v>
      </c>
      <c r="B1001" s="69" t="s">
        <v>2594</v>
      </c>
      <c r="C1001" s="70" t="s">
        <v>2595</v>
      </c>
    </row>
    <row r="1002" spans="1:3">
      <c r="A1002" s="49" t="s">
        <v>2537</v>
      </c>
      <c r="B1002" s="69" t="s">
        <v>2596</v>
      </c>
      <c r="C1002" s="70" t="s">
        <v>2597</v>
      </c>
    </row>
    <row r="1003" spans="1:3">
      <c r="A1003" s="49" t="s">
        <v>2537</v>
      </c>
      <c r="B1003" s="69" t="s">
        <v>2598</v>
      </c>
      <c r="C1003" s="70" t="s">
        <v>2599</v>
      </c>
    </row>
    <row r="1004" spans="1:3">
      <c r="A1004" s="49" t="s">
        <v>2537</v>
      </c>
      <c r="B1004" s="69" t="s">
        <v>2600</v>
      </c>
      <c r="C1004" s="70" t="s">
        <v>2601</v>
      </c>
    </row>
    <row r="1005" spans="1:3">
      <c r="A1005" s="49" t="s">
        <v>2537</v>
      </c>
      <c r="B1005" s="69" t="s">
        <v>2602</v>
      </c>
      <c r="C1005" s="70" t="s">
        <v>2603</v>
      </c>
    </row>
    <row r="1006" spans="1:3">
      <c r="A1006" s="49" t="s">
        <v>2537</v>
      </c>
      <c r="B1006" s="69" t="s">
        <v>2604</v>
      </c>
      <c r="C1006" s="70" t="s">
        <v>2605</v>
      </c>
    </row>
    <row r="1007" spans="1:3">
      <c r="A1007" s="49" t="s">
        <v>2537</v>
      </c>
      <c r="B1007" s="69" t="s">
        <v>2606</v>
      </c>
      <c r="C1007" s="70" t="s">
        <v>2607</v>
      </c>
    </row>
    <row r="1008" spans="1:3">
      <c r="A1008" s="49" t="s">
        <v>2537</v>
      </c>
      <c r="B1008" s="69" t="s">
        <v>2608</v>
      </c>
      <c r="C1008" s="70" t="s">
        <v>2609</v>
      </c>
    </row>
    <row r="1009" spans="1:3">
      <c r="A1009" s="49" t="s">
        <v>2537</v>
      </c>
      <c r="B1009" s="69" t="s">
        <v>2610</v>
      </c>
      <c r="C1009" s="70" t="s">
        <v>2611</v>
      </c>
    </row>
    <row r="1010" spans="1:3">
      <c r="A1010" s="49" t="s">
        <v>2537</v>
      </c>
      <c r="B1010" s="69" t="s">
        <v>2612</v>
      </c>
      <c r="C1010" s="70" t="s">
        <v>2613</v>
      </c>
    </row>
    <row r="1011" spans="1:3">
      <c r="A1011" s="49" t="s">
        <v>2537</v>
      </c>
      <c r="B1011" s="69" t="s">
        <v>2614</v>
      </c>
      <c r="C1011" s="70" t="s">
        <v>2615</v>
      </c>
    </row>
    <row r="1012" spans="1:3">
      <c r="A1012" s="49" t="s">
        <v>2537</v>
      </c>
      <c r="B1012" s="69" t="s">
        <v>2616</v>
      </c>
      <c r="C1012" s="70" t="s">
        <v>2617</v>
      </c>
    </row>
    <row r="1013" spans="1:3">
      <c r="A1013" s="49" t="s">
        <v>2537</v>
      </c>
      <c r="B1013" s="69" t="s">
        <v>2618</v>
      </c>
      <c r="C1013" s="70" t="s">
        <v>2619</v>
      </c>
    </row>
    <row r="1014" spans="1:3">
      <c r="A1014" s="49" t="s">
        <v>2537</v>
      </c>
      <c r="B1014" s="69" t="s">
        <v>2620</v>
      </c>
      <c r="C1014" s="70" t="s">
        <v>2621</v>
      </c>
    </row>
    <row r="1015" spans="1:3">
      <c r="A1015" s="49" t="s">
        <v>2537</v>
      </c>
      <c r="B1015" s="69" t="s">
        <v>2622</v>
      </c>
      <c r="C1015" s="70" t="s">
        <v>2623</v>
      </c>
    </row>
    <row r="1016" spans="1:3">
      <c r="A1016" s="49" t="s">
        <v>2537</v>
      </c>
      <c r="B1016" s="69" t="s">
        <v>2624</v>
      </c>
      <c r="C1016" s="70" t="s">
        <v>2625</v>
      </c>
    </row>
    <row r="1017" spans="1:3">
      <c r="A1017" s="49" t="s">
        <v>2537</v>
      </c>
      <c r="B1017" s="69" t="s">
        <v>2626</v>
      </c>
      <c r="C1017" s="70" t="s">
        <v>2627</v>
      </c>
    </row>
    <row r="1018" spans="1:3">
      <c r="A1018" s="49" t="s">
        <v>2537</v>
      </c>
      <c r="B1018" s="69" t="s">
        <v>2628</v>
      </c>
      <c r="C1018" s="70" t="s">
        <v>2629</v>
      </c>
    </row>
    <row r="1019" spans="1:3">
      <c r="A1019" s="49" t="s">
        <v>2537</v>
      </c>
      <c r="B1019" s="69" t="s">
        <v>2630</v>
      </c>
      <c r="C1019" s="70" t="s">
        <v>2631</v>
      </c>
    </row>
    <row r="1020" spans="1:3">
      <c r="A1020" s="49" t="s">
        <v>2537</v>
      </c>
      <c r="B1020" s="69" t="s">
        <v>2632</v>
      </c>
      <c r="C1020" s="70" t="s">
        <v>2633</v>
      </c>
    </row>
    <row r="1021" spans="1:3">
      <c r="A1021" s="49" t="s">
        <v>2537</v>
      </c>
      <c r="B1021" s="69" t="s">
        <v>2634</v>
      </c>
      <c r="C1021" s="70" t="s">
        <v>2635</v>
      </c>
    </row>
    <row r="1022" spans="1:3">
      <c r="A1022" s="49" t="s">
        <v>2537</v>
      </c>
      <c r="B1022" s="69" t="s">
        <v>2636</v>
      </c>
      <c r="C1022" s="70" t="s">
        <v>2637</v>
      </c>
    </row>
    <row r="1023" spans="1:3">
      <c r="A1023" s="49" t="s">
        <v>2537</v>
      </c>
      <c r="B1023" s="69" t="s">
        <v>2638</v>
      </c>
      <c r="C1023" s="70" t="s">
        <v>2639</v>
      </c>
    </row>
    <row r="1024" spans="1:3">
      <c r="A1024" s="49" t="s">
        <v>2537</v>
      </c>
      <c r="B1024" s="69" t="s">
        <v>2640</v>
      </c>
      <c r="C1024" s="70" t="s">
        <v>2641</v>
      </c>
    </row>
    <row r="1025" spans="1:3">
      <c r="A1025" s="49" t="s">
        <v>2537</v>
      </c>
      <c r="B1025" s="69" t="s">
        <v>2642</v>
      </c>
      <c r="C1025" s="70" t="s">
        <v>2643</v>
      </c>
    </row>
    <row r="1026" spans="1:3">
      <c r="A1026" s="49" t="s">
        <v>2537</v>
      </c>
      <c r="B1026" s="69" t="s">
        <v>2644</v>
      </c>
      <c r="C1026" s="70" t="s">
        <v>2645</v>
      </c>
    </row>
    <row r="1027" spans="1:3">
      <c r="A1027" s="49" t="s">
        <v>2537</v>
      </c>
      <c r="B1027" s="69" t="s">
        <v>2646</v>
      </c>
      <c r="C1027" s="70" t="s">
        <v>2647</v>
      </c>
    </row>
    <row r="1028" spans="1:3">
      <c r="A1028" s="49" t="s">
        <v>2537</v>
      </c>
      <c r="B1028" s="69" t="s">
        <v>2648</v>
      </c>
      <c r="C1028" s="70" t="s">
        <v>2649</v>
      </c>
    </row>
    <row r="1029" spans="1:3">
      <c r="A1029" s="49" t="s">
        <v>2537</v>
      </c>
      <c r="B1029" s="69" t="s">
        <v>2650</v>
      </c>
      <c r="C1029" s="70" t="s">
        <v>2651</v>
      </c>
    </row>
    <row r="1030" spans="1:3">
      <c r="A1030" s="49" t="s">
        <v>2537</v>
      </c>
      <c r="B1030" s="69" t="s">
        <v>2652</v>
      </c>
      <c r="C1030" s="70" t="s">
        <v>2653</v>
      </c>
    </row>
    <row r="1031" spans="1:3">
      <c r="A1031" s="49" t="s">
        <v>2537</v>
      </c>
      <c r="B1031" s="69" t="s">
        <v>2654</v>
      </c>
      <c r="C1031" s="70" t="s">
        <v>2655</v>
      </c>
    </row>
    <row r="1032" spans="1:3">
      <c r="A1032" s="49" t="s">
        <v>2537</v>
      </c>
      <c r="B1032" s="69" t="s">
        <v>2656</v>
      </c>
      <c r="C1032" s="70" t="s">
        <v>2657</v>
      </c>
    </row>
    <row r="1033" spans="1:3">
      <c r="A1033" s="49" t="s">
        <v>2537</v>
      </c>
      <c r="B1033" s="69" t="s">
        <v>2658</v>
      </c>
      <c r="C1033" s="70" t="s">
        <v>2659</v>
      </c>
    </row>
    <row r="1034" spans="1:3">
      <c r="A1034" s="49" t="s">
        <v>2537</v>
      </c>
      <c r="B1034" s="69" t="s">
        <v>2660</v>
      </c>
      <c r="C1034" s="70" t="s">
        <v>2661</v>
      </c>
    </row>
    <row r="1035" spans="1:3">
      <c r="A1035" s="49" t="s">
        <v>2537</v>
      </c>
      <c r="B1035" s="69" t="s">
        <v>2662</v>
      </c>
      <c r="C1035" s="70" t="s">
        <v>2663</v>
      </c>
    </row>
    <row r="1036" spans="1:3">
      <c r="A1036" s="49" t="s">
        <v>2537</v>
      </c>
      <c r="B1036" s="69" t="s">
        <v>2664</v>
      </c>
      <c r="C1036" s="70" t="s">
        <v>2665</v>
      </c>
    </row>
    <row r="1037" spans="1:3">
      <c r="A1037" s="49" t="s">
        <v>2537</v>
      </c>
      <c r="B1037" s="69" t="s">
        <v>2666</v>
      </c>
      <c r="C1037" s="70" t="s">
        <v>2667</v>
      </c>
    </row>
    <row r="1038" spans="1:3">
      <c r="A1038" s="49" t="s">
        <v>2537</v>
      </c>
      <c r="B1038" s="69" t="s">
        <v>2668</v>
      </c>
      <c r="C1038" s="70" t="s">
        <v>2669</v>
      </c>
    </row>
    <row r="1039" spans="1:3">
      <c r="A1039" s="49" t="s">
        <v>2537</v>
      </c>
      <c r="B1039" s="69" t="s">
        <v>2670</v>
      </c>
      <c r="C1039" s="70" t="s">
        <v>2671</v>
      </c>
    </row>
    <row r="1040" spans="1:3">
      <c r="A1040" s="49" t="s">
        <v>2537</v>
      </c>
      <c r="B1040" s="69" t="s">
        <v>2672</v>
      </c>
      <c r="C1040" s="70" t="s">
        <v>2673</v>
      </c>
    </row>
    <row r="1041" spans="1:3">
      <c r="A1041" s="49" t="s">
        <v>2537</v>
      </c>
      <c r="B1041" s="69" t="s">
        <v>2674</v>
      </c>
      <c r="C1041" s="70" t="s">
        <v>2675</v>
      </c>
    </row>
    <row r="1042" spans="1:3">
      <c r="A1042" s="49" t="s">
        <v>2537</v>
      </c>
      <c r="B1042" s="69" t="s">
        <v>2676</v>
      </c>
      <c r="C1042" s="70" t="s">
        <v>2677</v>
      </c>
    </row>
    <row r="1043" spans="1:3">
      <c r="A1043" s="49" t="s">
        <v>2537</v>
      </c>
      <c r="B1043" s="69" t="s">
        <v>2678</v>
      </c>
      <c r="C1043" s="70" t="s">
        <v>2679</v>
      </c>
    </row>
    <row r="1044" spans="1:3">
      <c r="A1044" s="49" t="s">
        <v>2537</v>
      </c>
      <c r="B1044" s="69" t="s">
        <v>2680</v>
      </c>
      <c r="C1044" s="70" t="s">
        <v>2681</v>
      </c>
    </row>
    <row r="1045" spans="1:3">
      <c r="A1045" s="49" t="s">
        <v>2537</v>
      </c>
      <c r="B1045" s="69" t="s">
        <v>2682</v>
      </c>
      <c r="C1045" s="70" t="s">
        <v>2683</v>
      </c>
    </row>
    <row r="1046" spans="1:3">
      <c r="A1046" s="49" t="s">
        <v>2537</v>
      </c>
      <c r="B1046" s="69" t="s">
        <v>2684</v>
      </c>
      <c r="C1046" s="70" t="s">
        <v>2685</v>
      </c>
    </row>
    <row r="1047" spans="1:3">
      <c r="A1047" s="49" t="s">
        <v>2537</v>
      </c>
      <c r="B1047" s="69" t="s">
        <v>2686</v>
      </c>
      <c r="C1047" s="70" t="s">
        <v>2687</v>
      </c>
    </row>
    <row r="1048" spans="1:3">
      <c r="A1048" s="49" t="s">
        <v>2537</v>
      </c>
      <c r="B1048" s="69" t="s">
        <v>2688</v>
      </c>
      <c r="C1048" s="70" t="s">
        <v>2689</v>
      </c>
    </row>
    <row r="1049" spans="1:3">
      <c r="A1049" s="49" t="s">
        <v>2537</v>
      </c>
      <c r="B1049" s="69" t="s">
        <v>2690</v>
      </c>
      <c r="C1049" s="70" t="s">
        <v>2691</v>
      </c>
    </row>
    <row r="1050" spans="1:3">
      <c r="A1050" s="49" t="s">
        <v>2537</v>
      </c>
      <c r="B1050" s="69" t="s">
        <v>2692</v>
      </c>
      <c r="C1050" s="70" t="s">
        <v>2693</v>
      </c>
    </row>
    <row r="1051" spans="1:3">
      <c r="A1051" s="49" t="s">
        <v>2537</v>
      </c>
      <c r="B1051" s="69" t="s">
        <v>2694</v>
      </c>
      <c r="C1051" s="70" t="s">
        <v>2695</v>
      </c>
    </row>
    <row r="1052" spans="1:3">
      <c r="A1052" s="49" t="s">
        <v>2537</v>
      </c>
      <c r="B1052" s="69" t="s">
        <v>2696</v>
      </c>
      <c r="C1052" s="70" t="s">
        <v>2697</v>
      </c>
    </row>
    <row r="1053" spans="1:3">
      <c r="A1053" s="49" t="s">
        <v>2537</v>
      </c>
      <c r="B1053" s="69" t="s">
        <v>2698</v>
      </c>
      <c r="C1053" s="70" t="s">
        <v>2699</v>
      </c>
    </row>
    <row r="1054" spans="1:3">
      <c r="A1054" s="49" t="s">
        <v>2537</v>
      </c>
      <c r="B1054" s="69" t="s">
        <v>2700</v>
      </c>
      <c r="C1054" s="70" t="s">
        <v>2701</v>
      </c>
    </row>
    <row r="1055" spans="1:3">
      <c r="A1055" s="49" t="s">
        <v>2537</v>
      </c>
      <c r="B1055" s="69" t="s">
        <v>2702</v>
      </c>
      <c r="C1055" s="70" t="s">
        <v>2703</v>
      </c>
    </row>
    <row r="1056" spans="1:3">
      <c r="A1056" s="49" t="s">
        <v>2537</v>
      </c>
      <c r="B1056" s="69" t="s">
        <v>2704</v>
      </c>
      <c r="C1056" s="70" t="s">
        <v>2705</v>
      </c>
    </row>
    <row r="1057" spans="1:3">
      <c r="A1057" s="49" t="s">
        <v>2537</v>
      </c>
      <c r="B1057" s="69" t="s">
        <v>2706</v>
      </c>
      <c r="C1057" s="70" t="s">
        <v>2707</v>
      </c>
    </row>
    <row r="1058" spans="1:3">
      <c r="A1058" s="49" t="s">
        <v>2537</v>
      </c>
      <c r="B1058" s="69" t="s">
        <v>2708</v>
      </c>
      <c r="C1058" s="70" t="s">
        <v>2709</v>
      </c>
    </row>
    <row r="1059" spans="1:3">
      <c r="A1059" s="49" t="s">
        <v>2537</v>
      </c>
      <c r="B1059" s="69" t="s">
        <v>2710</v>
      </c>
      <c r="C1059" s="70" t="s">
        <v>2711</v>
      </c>
    </row>
    <row r="1060" spans="1:3">
      <c r="A1060" s="49" t="s">
        <v>2537</v>
      </c>
      <c r="B1060" s="69" t="s">
        <v>2712</v>
      </c>
      <c r="C1060" s="70" t="s">
        <v>2713</v>
      </c>
    </row>
    <row r="1061" spans="1:3">
      <c r="A1061" s="49" t="s">
        <v>2537</v>
      </c>
      <c r="B1061" s="69" t="s">
        <v>2714</v>
      </c>
      <c r="C1061" s="70" t="s">
        <v>2715</v>
      </c>
    </row>
    <row r="1062" spans="1:3">
      <c r="A1062" s="49" t="s">
        <v>2537</v>
      </c>
      <c r="B1062" s="69" t="s">
        <v>2716</v>
      </c>
      <c r="C1062" s="70" t="s">
        <v>2717</v>
      </c>
    </row>
    <row r="1063" spans="1:3">
      <c r="A1063" s="49" t="s">
        <v>2537</v>
      </c>
      <c r="B1063" s="69" t="s">
        <v>2718</v>
      </c>
      <c r="C1063" s="70" t="s">
        <v>2719</v>
      </c>
    </row>
    <row r="1064" spans="1:3">
      <c r="A1064" s="49" t="s">
        <v>2537</v>
      </c>
      <c r="B1064" s="69" t="s">
        <v>2720</v>
      </c>
      <c r="C1064" s="70" t="s">
        <v>2721</v>
      </c>
    </row>
    <row r="1065" spans="1:3">
      <c r="A1065" s="49" t="s">
        <v>2537</v>
      </c>
      <c r="B1065" s="69" t="s">
        <v>2722</v>
      </c>
      <c r="C1065" s="70" t="s">
        <v>2723</v>
      </c>
    </row>
    <row r="1066" spans="1:3">
      <c r="A1066" s="49" t="s">
        <v>2537</v>
      </c>
      <c r="B1066" s="69" t="s">
        <v>2724</v>
      </c>
      <c r="C1066" s="70" t="s">
        <v>2725</v>
      </c>
    </row>
    <row r="1067" spans="1:3">
      <c r="A1067" s="49" t="s">
        <v>2537</v>
      </c>
      <c r="B1067" s="69" t="s">
        <v>2726</v>
      </c>
      <c r="C1067" s="70" t="s">
        <v>2727</v>
      </c>
    </row>
    <row r="1068" spans="1:3">
      <c r="A1068" s="49" t="s">
        <v>2537</v>
      </c>
      <c r="B1068" s="69" t="s">
        <v>2728</v>
      </c>
      <c r="C1068" s="70" t="s">
        <v>2729</v>
      </c>
    </row>
    <row r="1069" spans="1:3">
      <c r="A1069" s="49" t="s">
        <v>2537</v>
      </c>
      <c r="B1069" s="69" t="s">
        <v>2730</v>
      </c>
      <c r="C1069" s="70" t="s">
        <v>2731</v>
      </c>
    </row>
    <row r="1070" spans="1:3">
      <c r="A1070" s="49" t="s">
        <v>2537</v>
      </c>
      <c r="B1070" s="69" t="s">
        <v>2732</v>
      </c>
      <c r="C1070" s="70" t="s">
        <v>2733</v>
      </c>
    </row>
    <row r="1071" spans="1:3">
      <c r="A1071" s="49" t="s">
        <v>2537</v>
      </c>
      <c r="B1071" s="69" t="s">
        <v>2734</v>
      </c>
      <c r="C1071" s="70" t="s">
        <v>2735</v>
      </c>
    </row>
    <row r="1072" spans="1:3">
      <c r="A1072" s="49" t="s">
        <v>2537</v>
      </c>
      <c r="B1072" s="69" t="s">
        <v>2736</v>
      </c>
      <c r="C1072" s="70" t="s">
        <v>2737</v>
      </c>
    </row>
    <row r="1073" spans="1:3">
      <c r="A1073" s="49" t="s">
        <v>2537</v>
      </c>
      <c r="B1073" s="69" t="s">
        <v>2738</v>
      </c>
      <c r="C1073" s="70" t="s">
        <v>2739</v>
      </c>
    </row>
    <row r="1074" spans="1:3">
      <c r="A1074" s="49" t="s">
        <v>2537</v>
      </c>
      <c r="B1074" s="69" t="s">
        <v>2740</v>
      </c>
      <c r="C1074" s="70" t="s">
        <v>2741</v>
      </c>
    </row>
    <row r="1075" spans="1:3">
      <c r="A1075" s="49" t="s">
        <v>2537</v>
      </c>
      <c r="B1075" s="69" t="s">
        <v>2742</v>
      </c>
      <c r="C1075" s="70" t="s">
        <v>2743</v>
      </c>
    </row>
    <row r="1076" spans="1:3">
      <c r="A1076" s="49" t="s">
        <v>2537</v>
      </c>
      <c r="B1076" s="69" t="s">
        <v>2744</v>
      </c>
      <c r="C1076" s="70" t="s">
        <v>2745</v>
      </c>
    </row>
    <row r="1077" spans="1:3">
      <c r="A1077" s="49" t="s">
        <v>2537</v>
      </c>
      <c r="B1077" s="69" t="s">
        <v>2746</v>
      </c>
      <c r="C1077" s="70" t="s">
        <v>2747</v>
      </c>
    </row>
    <row r="1078" spans="1:3">
      <c r="A1078" s="49" t="s">
        <v>2537</v>
      </c>
      <c r="B1078" s="69" t="s">
        <v>2748</v>
      </c>
      <c r="C1078" s="70" t="s">
        <v>2749</v>
      </c>
    </row>
    <row r="1079" spans="1:3">
      <c r="A1079" s="49" t="s">
        <v>2537</v>
      </c>
      <c r="B1079" s="69" t="s">
        <v>2750</v>
      </c>
      <c r="C1079" s="70" t="s">
        <v>2751</v>
      </c>
    </row>
    <row r="1080" spans="1:3">
      <c r="A1080" s="49" t="s">
        <v>2537</v>
      </c>
      <c r="B1080" s="69" t="s">
        <v>2752</v>
      </c>
      <c r="C1080" s="70" t="s">
        <v>2753</v>
      </c>
    </row>
    <row r="1081" spans="1:3">
      <c r="A1081" s="49" t="s">
        <v>2537</v>
      </c>
      <c r="B1081" s="69" t="s">
        <v>2754</v>
      </c>
      <c r="C1081" s="70" t="s">
        <v>2755</v>
      </c>
    </row>
    <row r="1082" spans="1:3">
      <c r="A1082" s="49" t="s">
        <v>2537</v>
      </c>
      <c r="B1082" s="69" t="s">
        <v>2756</v>
      </c>
      <c r="C1082" s="70" t="s">
        <v>2757</v>
      </c>
    </row>
    <row r="1083" spans="1:3">
      <c r="A1083" s="49" t="s">
        <v>2537</v>
      </c>
      <c r="B1083" s="69" t="s">
        <v>2758</v>
      </c>
      <c r="C1083" s="70" t="s">
        <v>2759</v>
      </c>
    </row>
    <row r="1084" spans="1:3">
      <c r="A1084" s="49" t="s">
        <v>2537</v>
      </c>
      <c r="B1084" s="69" t="s">
        <v>2760</v>
      </c>
      <c r="C1084" s="70" t="s">
        <v>2761</v>
      </c>
    </row>
    <row r="1085" spans="1:3">
      <c r="A1085" s="49" t="s">
        <v>2537</v>
      </c>
      <c r="B1085" s="69" t="s">
        <v>2762</v>
      </c>
      <c r="C1085" s="70" t="s">
        <v>2763</v>
      </c>
    </row>
    <row r="1086" spans="1:3">
      <c r="A1086" s="49" t="s">
        <v>2537</v>
      </c>
      <c r="B1086" s="69" t="s">
        <v>2764</v>
      </c>
      <c r="C1086" s="70" t="s">
        <v>2765</v>
      </c>
    </row>
    <row r="1087" spans="1:3">
      <c r="A1087" s="49" t="s">
        <v>2537</v>
      </c>
      <c r="B1087" s="69" t="s">
        <v>2766</v>
      </c>
      <c r="C1087" s="70" t="s">
        <v>2767</v>
      </c>
    </row>
    <row r="1088" spans="1:3">
      <c r="A1088" s="49" t="s">
        <v>2537</v>
      </c>
      <c r="B1088" s="69" t="s">
        <v>2768</v>
      </c>
      <c r="C1088" s="70" t="s">
        <v>2769</v>
      </c>
    </row>
    <row r="1089" spans="1:3">
      <c r="A1089" s="49" t="s">
        <v>2537</v>
      </c>
      <c r="B1089" s="69" t="s">
        <v>2770</v>
      </c>
      <c r="C1089" s="70" t="s">
        <v>2771</v>
      </c>
    </row>
    <row r="1090" spans="1:3">
      <c r="A1090" s="49" t="s">
        <v>2537</v>
      </c>
      <c r="B1090" s="69" t="s">
        <v>2772</v>
      </c>
      <c r="C1090" s="70" t="s">
        <v>2773</v>
      </c>
    </row>
    <row r="1091" spans="1:3">
      <c r="A1091" s="49" t="s">
        <v>2537</v>
      </c>
      <c r="B1091" s="69" t="s">
        <v>2774</v>
      </c>
      <c r="C1091" s="70" t="s">
        <v>2775</v>
      </c>
    </row>
    <row r="1092" spans="1:3">
      <c r="A1092" s="49" t="s">
        <v>2537</v>
      </c>
      <c r="B1092" s="69" t="s">
        <v>2776</v>
      </c>
      <c r="C1092" s="70" t="s">
        <v>2777</v>
      </c>
    </row>
    <row r="1093" spans="1:3">
      <c r="A1093" s="49" t="s">
        <v>2537</v>
      </c>
      <c r="B1093" s="69" t="s">
        <v>2778</v>
      </c>
      <c r="C1093" s="70" t="s">
        <v>2779</v>
      </c>
    </row>
    <row r="1094" spans="1:3">
      <c r="A1094" s="49" t="s">
        <v>2537</v>
      </c>
      <c r="B1094" s="69" t="s">
        <v>2780</v>
      </c>
      <c r="C1094" s="70" t="s">
        <v>2781</v>
      </c>
    </row>
    <row r="1095" spans="1:3">
      <c r="A1095" s="49" t="s">
        <v>2537</v>
      </c>
      <c r="B1095" s="69" t="s">
        <v>2782</v>
      </c>
      <c r="C1095" s="70" t="s">
        <v>2783</v>
      </c>
    </row>
    <row r="1096" spans="1:3">
      <c r="A1096" s="49" t="s">
        <v>2537</v>
      </c>
      <c r="B1096" s="69" t="s">
        <v>2784</v>
      </c>
      <c r="C1096" s="70" t="s">
        <v>2785</v>
      </c>
    </row>
    <row r="1097" spans="1:3">
      <c r="A1097" s="49" t="s">
        <v>2537</v>
      </c>
      <c r="B1097" s="69" t="s">
        <v>2786</v>
      </c>
      <c r="C1097" s="70" t="s">
        <v>2787</v>
      </c>
    </row>
    <row r="1098" spans="1:3">
      <c r="A1098" s="49" t="s">
        <v>2537</v>
      </c>
      <c r="B1098" s="69" t="s">
        <v>2788</v>
      </c>
      <c r="C1098" s="70" t="s">
        <v>2789</v>
      </c>
    </row>
    <row r="1099" spans="1:3">
      <c r="A1099" s="49" t="s">
        <v>2537</v>
      </c>
      <c r="B1099" s="69" t="s">
        <v>2790</v>
      </c>
      <c r="C1099" s="70" t="s">
        <v>2791</v>
      </c>
    </row>
    <row r="1100" spans="1:3">
      <c r="A1100" s="49" t="s">
        <v>2537</v>
      </c>
      <c r="B1100" s="69" t="s">
        <v>2792</v>
      </c>
      <c r="C1100" s="70" t="s">
        <v>2793</v>
      </c>
    </row>
    <row r="1101" spans="1:3">
      <c r="A1101" s="49" t="s">
        <v>2537</v>
      </c>
      <c r="B1101" s="69" t="s">
        <v>2794</v>
      </c>
      <c r="C1101" s="70" t="s">
        <v>2795</v>
      </c>
    </row>
    <row r="1102" spans="1:3">
      <c r="A1102" s="49" t="s">
        <v>2537</v>
      </c>
      <c r="B1102" s="69" t="s">
        <v>2796</v>
      </c>
      <c r="C1102" s="70" t="s">
        <v>2797</v>
      </c>
    </row>
    <row r="1103" spans="1:3">
      <c r="A1103" s="49" t="s">
        <v>2537</v>
      </c>
      <c r="B1103" s="69" t="s">
        <v>2798</v>
      </c>
      <c r="C1103" s="70" t="s">
        <v>2799</v>
      </c>
    </row>
    <row r="1104" spans="1:3">
      <c r="A1104" s="49" t="s">
        <v>2537</v>
      </c>
      <c r="B1104" s="69" t="s">
        <v>2800</v>
      </c>
      <c r="C1104" s="70" t="s">
        <v>2801</v>
      </c>
    </row>
    <row r="1105" spans="1:3">
      <c r="A1105" s="49" t="s">
        <v>2537</v>
      </c>
      <c r="B1105" s="69" t="s">
        <v>2802</v>
      </c>
      <c r="C1105" s="70" t="s">
        <v>2803</v>
      </c>
    </row>
    <row r="1106" spans="1:3">
      <c r="A1106" s="49" t="s">
        <v>2537</v>
      </c>
      <c r="B1106" s="69" t="s">
        <v>2804</v>
      </c>
      <c r="C1106" s="70" t="s">
        <v>2805</v>
      </c>
    </row>
    <row r="1107" spans="1:3">
      <c r="A1107" s="49" t="s">
        <v>2537</v>
      </c>
      <c r="B1107" s="69" t="s">
        <v>2806</v>
      </c>
      <c r="C1107" s="70" t="s">
        <v>2807</v>
      </c>
    </row>
    <row r="1108" spans="1:3">
      <c r="A1108" s="49" t="s">
        <v>2537</v>
      </c>
      <c r="B1108" s="69" t="s">
        <v>2808</v>
      </c>
      <c r="C1108" s="70" t="s">
        <v>2809</v>
      </c>
    </row>
    <row r="1109" spans="1:3">
      <c r="A1109" s="49" t="s">
        <v>2537</v>
      </c>
      <c r="B1109" s="69" t="s">
        <v>2810</v>
      </c>
      <c r="C1109" s="70" t="s">
        <v>2811</v>
      </c>
    </row>
    <row r="1110" spans="1:3">
      <c r="A1110" s="49" t="s">
        <v>2537</v>
      </c>
      <c r="B1110" s="69" t="s">
        <v>2812</v>
      </c>
      <c r="C1110" s="70" t="s">
        <v>2813</v>
      </c>
    </row>
    <row r="1111" spans="1:3">
      <c r="A1111" s="49" t="s">
        <v>2537</v>
      </c>
      <c r="B1111" s="69" t="s">
        <v>2814</v>
      </c>
      <c r="C1111" s="70" t="s">
        <v>2815</v>
      </c>
    </row>
    <row r="1112" spans="1:3">
      <c r="A1112" s="49" t="s">
        <v>2537</v>
      </c>
      <c r="B1112" s="69" t="s">
        <v>2816</v>
      </c>
      <c r="C1112" s="70" t="s">
        <v>2817</v>
      </c>
    </row>
    <row r="1113" spans="1:3">
      <c r="A1113" s="49" t="s">
        <v>2537</v>
      </c>
      <c r="B1113" s="69" t="s">
        <v>2818</v>
      </c>
      <c r="C1113" s="70" t="s">
        <v>2819</v>
      </c>
    </row>
    <row r="1114" spans="1:3">
      <c r="A1114" s="49" t="s">
        <v>2537</v>
      </c>
      <c r="B1114" s="69" t="s">
        <v>2820</v>
      </c>
      <c r="C1114" s="70" t="s">
        <v>2821</v>
      </c>
    </row>
    <row r="1115" spans="1:3">
      <c r="A1115" s="49" t="s">
        <v>2537</v>
      </c>
      <c r="B1115" s="69" t="s">
        <v>2822</v>
      </c>
      <c r="C1115" s="70" t="s">
        <v>2823</v>
      </c>
    </row>
    <row r="1116" spans="1:3">
      <c r="A1116" s="49" t="s">
        <v>2537</v>
      </c>
      <c r="B1116" s="69" t="s">
        <v>2824</v>
      </c>
      <c r="C1116" s="70" t="s">
        <v>2825</v>
      </c>
    </row>
    <row r="1117" spans="1:3">
      <c r="A1117" s="49" t="s">
        <v>2537</v>
      </c>
      <c r="B1117" s="69" t="s">
        <v>2826</v>
      </c>
      <c r="C1117" s="70" t="s">
        <v>2827</v>
      </c>
    </row>
    <row r="1118" spans="1:3">
      <c r="A1118" s="49" t="s">
        <v>2537</v>
      </c>
      <c r="B1118" s="69" t="s">
        <v>2828</v>
      </c>
      <c r="C1118" s="70" t="s">
        <v>2829</v>
      </c>
    </row>
    <row r="1119" spans="1:3">
      <c r="A1119" s="49" t="s">
        <v>2537</v>
      </c>
      <c r="B1119" s="69" t="s">
        <v>2830</v>
      </c>
      <c r="C1119" s="70" t="s">
        <v>2831</v>
      </c>
    </row>
    <row r="1120" spans="1:3">
      <c r="A1120" s="49" t="s">
        <v>2537</v>
      </c>
      <c r="B1120" s="69" t="s">
        <v>2832</v>
      </c>
      <c r="C1120" s="70" t="s">
        <v>2833</v>
      </c>
    </row>
    <row r="1121" spans="1:3">
      <c r="A1121" s="49" t="s">
        <v>2537</v>
      </c>
      <c r="B1121" s="69" t="s">
        <v>2834</v>
      </c>
      <c r="C1121" s="70" t="s">
        <v>2835</v>
      </c>
    </row>
    <row r="1122" spans="1:3">
      <c r="A1122" s="49" t="s">
        <v>2537</v>
      </c>
      <c r="B1122" s="69" t="s">
        <v>2836</v>
      </c>
      <c r="C1122" s="70" t="s">
        <v>2837</v>
      </c>
    </row>
    <row r="1123" spans="1:3">
      <c r="A1123" s="49" t="s">
        <v>2537</v>
      </c>
      <c r="B1123" s="69" t="s">
        <v>2838</v>
      </c>
      <c r="C1123" s="70" t="s">
        <v>2839</v>
      </c>
    </row>
    <row r="1124" spans="1:3">
      <c r="A1124" s="49" t="s">
        <v>2537</v>
      </c>
      <c r="B1124" s="69" t="s">
        <v>2840</v>
      </c>
      <c r="C1124" s="70" t="s">
        <v>2841</v>
      </c>
    </row>
    <row r="1125" spans="1:3">
      <c r="A1125" s="49" t="s">
        <v>2537</v>
      </c>
      <c r="B1125" s="69" t="s">
        <v>2842</v>
      </c>
      <c r="C1125" s="70" t="s">
        <v>2843</v>
      </c>
    </row>
    <row r="1126" spans="1:3">
      <c r="A1126" s="49" t="s">
        <v>2537</v>
      </c>
      <c r="B1126" s="69" t="s">
        <v>2844</v>
      </c>
      <c r="C1126" s="70" t="s">
        <v>2845</v>
      </c>
    </row>
    <row r="1127" spans="1:3">
      <c r="A1127" s="49" t="s">
        <v>2537</v>
      </c>
      <c r="B1127" s="69" t="s">
        <v>2846</v>
      </c>
      <c r="C1127" s="70" t="s">
        <v>2847</v>
      </c>
    </row>
    <row r="1128" spans="1:3">
      <c r="A1128" s="49" t="s">
        <v>2537</v>
      </c>
      <c r="B1128" s="69" t="s">
        <v>2848</v>
      </c>
      <c r="C1128" s="70" t="s">
        <v>2849</v>
      </c>
    </row>
    <row r="1129" spans="1:3">
      <c r="A1129" s="49" t="s">
        <v>2537</v>
      </c>
      <c r="B1129" s="69" t="s">
        <v>2850</v>
      </c>
      <c r="C1129" s="70" t="s">
        <v>2851</v>
      </c>
    </row>
    <row r="1130" spans="1:3">
      <c r="A1130" s="49" t="s">
        <v>2537</v>
      </c>
      <c r="B1130" s="69" t="s">
        <v>2852</v>
      </c>
      <c r="C1130" s="70" t="s">
        <v>2853</v>
      </c>
    </row>
    <row r="1131" spans="1:3">
      <c r="A1131" s="49" t="s">
        <v>2537</v>
      </c>
      <c r="B1131" s="69" t="s">
        <v>2854</v>
      </c>
      <c r="C1131" s="70" t="s">
        <v>2855</v>
      </c>
    </row>
    <row r="1132" spans="1:3">
      <c r="A1132" s="49" t="s">
        <v>2537</v>
      </c>
      <c r="B1132" s="69" t="s">
        <v>2856</v>
      </c>
      <c r="C1132" s="70" t="s">
        <v>2857</v>
      </c>
    </row>
    <row r="1133" spans="1:3">
      <c r="A1133" s="49" t="s">
        <v>2537</v>
      </c>
      <c r="B1133" s="69" t="s">
        <v>2858</v>
      </c>
      <c r="C1133" s="70" t="s">
        <v>2859</v>
      </c>
    </row>
    <row r="1134" spans="1:3">
      <c r="A1134" s="49" t="s">
        <v>2537</v>
      </c>
      <c r="B1134" s="69" t="s">
        <v>2860</v>
      </c>
      <c r="C1134" s="70" t="s">
        <v>2861</v>
      </c>
    </row>
    <row r="1135" spans="1:3">
      <c r="A1135" s="49" t="s">
        <v>2537</v>
      </c>
      <c r="B1135" s="69" t="s">
        <v>2862</v>
      </c>
      <c r="C1135" s="70" t="s">
        <v>2863</v>
      </c>
    </row>
    <row r="1136" spans="1:3">
      <c r="A1136" s="49" t="s">
        <v>2537</v>
      </c>
      <c r="B1136" s="69" t="s">
        <v>2864</v>
      </c>
      <c r="C1136" s="70" t="s">
        <v>2865</v>
      </c>
    </row>
    <row r="1137" spans="1:3">
      <c r="A1137" s="49" t="s">
        <v>2537</v>
      </c>
      <c r="B1137" s="69" t="s">
        <v>2866</v>
      </c>
      <c r="C1137" s="70" t="s">
        <v>2867</v>
      </c>
    </row>
    <row r="1138" spans="1:3">
      <c r="A1138" s="49" t="s">
        <v>2537</v>
      </c>
      <c r="B1138" s="69" t="s">
        <v>2868</v>
      </c>
      <c r="C1138" s="70" t="s">
        <v>2869</v>
      </c>
    </row>
    <row r="1139" spans="1:3">
      <c r="A1139" s="49" t="s">
        <v>2537</v>
      </c>
      <c r="B1139" s="69" t="s">
        <v>2870</v>
      </c>
      <c r="C1139" s="70" t="s">
        <v>2871</v>
      </c>
    </row>
    <row r="1140" spans="1:3">
      <c r="A1140" s="49" t="s">
        <v>2537</v>
      </c>
      <c r="B1140" s="69" t="s">
        <v>2872</v>
      </c>
      <c r="C1140" s="70" t="s">
        <v>2873</v>
      </c>
    </row>
    <row r="1141" spans="1:3">
      <c r="A1141" s="49" t="s">
        <v>2537</v>
      </c>
      <c r="B1141" s="69" t="s">
        <v>2874</v>
      </c>
      <c r="C1141" s="70" t="s">
        <v>2875</v>
      </c>
    </row>
    <row r="1142" spans="1:3">
      <c r="A1142" s="49" t="s">
        <v>2537</v>
      </c>
      <c r="B1142" s="69" t="s">
        <v>2876</v>
      </c>
      <c r="C1142" s="70" t="s">
        <v>2877</v>
      </c>
    </row>
    <row r="1143" spans="1:3">
      <c r="A1143" s="49" t="s">
        <v>2537</v>
      </c>
      <c r="B1143" s="69" t="s">
        <v>2878</v>
      </c>
      <c r="C1143" s="70" t="s">
        <v>2879</v>
      </c>
    </row>
    <row r="1144" spans="1:3">
      <c r="A1144" s="49" t="s">
        <v>2537</v>
      </c>
      <c r="B1144" s="69" t="s">
        <v>2880</v>
      </c>
      <c r="C1144" s="70" t="s">
        <v>2881</v>
      </c>
    </row>
    <row r="1145" spans="1:3">
      <c r="A1145" s="49" t="s">
        <v>2537</v>
      </c>
      <c r="B1145" s="69" t="s">
        <v>2882</v>
      </c>
      <c r="C1145" s="70" t="s">
        <v>2883</v>
      </c>
    </row>
    <row r="1146" spans="1:3">
      <c r="A1146" s="49" t="s">
        <v>2537</v>
      </c>
      <c r="B1146" s="69" t="s">
        <v>2884</v>
      </c>
      <c r="C1146" s="70" t="s">
        <v>2885</v>
      </c>
    </row>
    <row r="1147" spans="1:3">
      <c r="A1147" s="49" t="s">
        <v>2537</v>
      </c>
      <c r="B1147" s="69" t="s">
        <v>2886</v>
      </c>
      <c r="C1147" s="70" t="s">
        <v>2887</v>
      </c>
    </row>
    <row r="1148" spans="1:3">
      <c r="A1148" s="49" t="s">
        <v>2537</v>
      </c>
      <c r="B1148" s="69" t="s">
        <v>2888</v>
      </c>
      <c r="C1148" s="70" t="s">
        <v>2889</v>
      </c>
    </row>
    <row r="1149" spans="1:3">
      <c r="A1149" s="49" t="s">
        <v>2537</v>
      </c>
      <c r="B1149" s="69" t="s">
        <v>2890</v>
      </c>
      <c r="C1149" s="70" t="s">
        <v>2891</v>
      </c>
    </row>
    <row r="1150" spans="1:3">
      <c r="A1150" s="49" t="s">
        <v>2537</v>
      </c>
      <c r="B1150" s="69" t="s">
        <v>2892</v>
      </c>
      <c r="C1150" s="70" t="s">
        <v>2893</v>
      </c>
    </row>
    <row r="1151" spans="1:3">
      <c r="A1151" s="49" t="s">
        <v>2537</v>
      </c>
      <c r="B1151" s="69" t="s">
        <v>2894</v>
      </c>
      <c r="C1151" s="70" t="s">
        <v>2895</v>
      </c>
    </row>
    <row r="1152" spans="1:3">
      <c r="A1152" s="49" t="s">
        <v>2537</v>
      </c>
      <c r="B1152" s="69" t="s">
        <v>2896</v>
      </c>
      <c r="C1152" s="70" t="s">
        <v>2897</v>
      </c>
    </row>
    <row r="1153" spans="1:3">
      <c r="A1153" s="49" t="s">
        <v>2537</v>
      </c>
      <c r="B1153" s="69" t="s">
        <v>2898</v>
      </c>
      <c r="C1153" s="70" t="s">
        <v>2899</v>
      </c>
    </row>
    <row r="1154" spans="1:3">
      <c r="A1154" s="49" t="s">
        <v>2537</v>
      </c>
      <c r="B1154" s="69" t="s">
        <v>2900</v>
      </c>
      <c r="C1154" s="70" t="s">
        <v>2901</v>
      </c>
    </row>
    <row r="1155" spans="1:3">
      <c r="A1155" s="49" t="s">
        <v>2537</v>
      </c>
      <c r="B1155" s="69" t="s">
        <v>2902</v>
      </c>
      <c r="C1155" s="70" t="s">
        <v>2903</v>
      </c>
    </row>
    <row r="1156" spans="1:3">
      <c r="A1156" s="49" t="s">
        <v>2537</v>
      </c>
      <c r="B1156" s="69" t="s">
        <v>2904</v>
      </c>
      <c r="C1156" s="70" t="s">
        <v>2905</v>
      </c>
    </row>
    <row r="1157" spans="1:3">
      <c r="A1157" s="49" t="s">
        <v>2537</v>
      </c>
      <c r="B1157" s="69" t="s">
        <v>2906</v>
      </c>
      <c r="C1157" s="70" t="s">
        <v>2907</v>
      </c>
    </row>
    <row r="1158" spans="1:3">
      <c r="A1158" s="49" t="s">
        <v>2537</v>
      </c>
      <c r="B1158" s="69" t="s">
        <v>2908</v>
      </c>
      <c r="C1158" s="70" t="s">
        <v>2909</v>
      </c>
    </row>
    <row r="1159" spans="1:3">
      <c r="A1159" s="49" t="s">
        <v>2537</v>
      </c>
      <c r="B1159" s="69" t="s">
        <v>2910</v>
      </c>
      <c r="C1159" s="70" t="s">
        <v>2911</v>
      </c>
    </row>
    <row r="1160" spans="1:3">
      <c r="A1160" s="49" t="s">
        <v>2537</v>
      </c>
      <c r="B1160" s="69" t="s">
        <v>2912</v>
      </c>
      <c r="C1160" s="70" t="s">
        <v>2913</v>
      </c>
    </row>
    <row r="1161" spans="1:3">
      <c r="A1161" s="49" t="s">
        <v>2537</v>
      </c>
      <c r="B1161" s="69" t="s">
        <v>2914</v>
      </c>
      <c r="C1161" s="70" t="s">
        <v>2915</v>
      </c>
    </row>
    <row r="1162" spans="1:3">
      <c r="A1162" s="49" t="s">
        <v>2537</v>
      </c>
      <c r="B1162" s="69" t="s">
        <v>2916</v>
      </c>
      <c r="C1162" s="70" t="s">
        <v>2917</v>
      </c>
    </row>
    <row r="1163" spans="1:3">
      <c r="A1163" s="49" t="s">
        <v>2537</v>
      </c>
      <c r="B1163" s="69" t="s">
        <v>2918</v>
      </c>
      <c r="C1163" s="70" t="s">
        <v>2919</v>
      </c>
    </row>
    <row r="1164" spans="1:3">
      <c r="A1164" s="49" t="s">
        <v>2537</v>
      </c>
      <c r="B1164" s="69" t="s">
        <v>2920</v>
      </c>
      <c r="C1164" s="70" t="s">
        <v>2921</v>
      </c>
    </row>
    <row r="1165" spans="1:3">
      <c r="A1165" s="49" t="s">
        <v>2537</v>
      </c>
      <c r="B1165" s="69" t="s">
        <v>2922</v>
      </c>
      <c r="C1165" s="70" t="s">
        <v>2923</v>
      </c>
    </row>
    <row r="1166" spans="1:3">
      <c r="A1166" s="49" t="s">
        <v>2537</v>
      </c>
      <c r="B1166" s="69" t="s">
        <v>2924</v>
      </c>
      <c r="C1166" s="70" t="s">
        <v>2925</v>
      </c>
    </row>
    <row r="1167" spans="1:3">
      <c r="A1167" s="49" t="s">
        <v>2537</v>
      </c>
      <c r="B1167" s="69" t="s">
        <v>2926</v>
      </c>
      <c r="C1167" s="70" t="s">
        <v>2927</v>
      </c>
    </row>
    <row r="1168" spans="1:3">
      <c r="A1168" s="49" t="s">
        <v>2537</v>
      </c>
      <c r="B1168" s="69" t="s">
        <v>2928</v>
      </c>
      <c r="C1168" s="70" t="s">
        <v>2929</v>
      </c>
    </row>
    <row r="1169" spans="1:3">
      <c r="A1169" s="49" t="s">
        <v>2537</v>
      </c>
      <c r="B1169" s="69" t="s">
        <v>2930</v>
      </c>
      <c r="C1169" s="70" t="s">
        <v>2931</v>
      </c>
    </row>
    <row r="1170" spans="1:3">
      <c r="A1170" s="49" t="s">
        <v>2537</v>
      </c>
      <c r="B1170" s="69" t="s">
        <v>2932</v>
      </c>
      <c r="C1170" s="70" t="s">
        <v>2933</v>
      </c>
    </row>
    <row r="1171" spans="1:3">
      <c r="A1171" s="49" t="s">
        <v>2537</v>
      </c>
      <c r="B1171" s="69" t="s">
        <v>2934</v>
      </c>
      <c r="C1171" s="70" t="s">
        <v>2935</v>
      </c>
    </row>
    <row r="1172" spans="1:3">
      <c r="A1172" s="49" t="s">
        <v>2537</v>
      </c>
      <c r="B1172" s="69" t="s">
        <v>2936</v>
      </c>
      <c r="C1172" s="70" t="s">
        <v>2937</v>
      </c>
    </row>
    <row r="1173" spans="1:3">
      <c r="A1173" s="49" t="s">
        <v>2537</v>
      </c>
      <c r="B1173" s="69" t="s">
        <v>2938</v>
      </c>
      <c r="C1173" s="70" t="s">
        <v>2939</v>
      </c>
    </row>
    <row r="1174" spans="1:3">
      <c r="A1174" s="49" t="s">
        <v>2537</v>
      </c>
      <c r="B1174" s="69" t="s">
        <v>2940</v>
      </c>
      <c r="C1174" s="70" t="s">
        <v>2941</v>
      </c>
    </row>
    <row r="1175" spans="1:3">
      <c r="A1175" s="49" t="s">
        <v>2537</v>
      </c>
      <c r="B1175" s="69" t="s">
        <v>2942</v>
      </c>
      <c r="C1175" s="70" t="s">
        <v>2943</v>
      </c>
    </row>
    <row r="1176" spans="1:3">
      <c r="A1176" s="49" t="s">
        <v>2537</v>
      </c>
      <c r="B1176" s="69" t="s">
        <v>2944</v>
      </c>
      <c r="C1176" s="70" t="s">
        <v>2945</v>
      </c>
    </row>
    <row r="1177" spans="1:3">
      <c r="A1177" s="49" t="s">
        <v>2537</v>
      </c>
      <c r="B1177" s="69" t="s">
        <v>2946</v>
      </c>
      <c r="C1177" s="70" t="s">
        <v>2947</v>
      </c>
    </row>
    <row r="1178" spans="1:3">
      <c r="A1178" s="49" t="s">
        <v>2537</v>
      </c>
      <c r="B1178" s="69" t="s">
        <v>2948</v>
      </c>
      <c r="C1178" s="70" t="s">
        <v>2949</v>
      </c>
    </row>
    <row r="1179" spans="1:3">
      <c r="A1179" s="49" t="s">
        <v>2537</v>
      </c>
      <c r="B1179" s="69" t="s">
        <v>2950</v>
      </c>
      <c r="C1179" s="70" t="s">
        <v>2951</v>
      </c>
    </row>
    <row r="1180" spans="1:3">
      <c r="A1180" s="49" t="s">
        <v>2537</v>
      </c>
      <c r="B1180" s="69" t="s">
        <v>2952</v>
      </c>
      <c r="C1180" s="70" t="s">
        <v>2953</v>
      </c>
    </row>
    <row r="1181" spans="1:3">
      <c r="A1181" s="49" t="s">
        <v>2537</v>
      </c>
      <c r="B1181" s="69" t="s">
        <v>2954</v>
      </c>
      <c r="C1181" s="70" t="s">
        <v>2955</v>
      </c>
    </row>
    <row r="1182" spans="1:3">
      <c r="A1182" s="49" t="s">
        <v>2537</v>
      </c>
      <c r="B1182" s="69" t="s">
        <v>2956</v>
      </c>
      <c r="C1182" s="70" t="s">
        <v>2957</v>
      </c>
    </row>
    <row r="1183" spans="1:3">
      <c r="A1183" s="49" t="s">
        <v>2537</v>
      </c>
      <c r="B1183" s="69" t="s">
        <v>2958</v>
      </c>
      <c r="C1183" s="70" t="s">
        <v>2959</v>
      </c>
    </row>
    <row r="1184" spans="1:3">
      <c r="A1184" s="49" t="s">
        <v>2537</v>
      </c>
      <c r="B1184" s="69" t="s">
        <v>2960</v>
      </c>
      <c r="C1184" s="70" t="s">
        <v>2961</v>
      </c>
    </row>
    <row r="1185" spans="1:3">
      <c r="A1185" s="49" t="s">
        <v>2537</v>
      </c>
      <c r="B1185" s="69" t="s">
        <v>2962</v>
      </c>
      <c r="C1185" s="70" t="s">
        <v>2963</v>
      </c>
    </row>
    <row r="1186" spans="1:3">
      <c r="A1186" s="49" t="s">
        <v>2537</v>
      </c>
      <c r="B1186" s="69" t="s">
        <v>2964</v>
      </c>
      <c r="C1186" s="70" t="s">
        <v>2965</v>
      </c>
    </row>
    <row r="1187" spans="1:3">
      <c r="A1187" s="49" t="s">
        <v>2537</v>
      </c>
      <c r="B1187" s="69" t="s">
        <v>2966</v>
      </c>
      <c r="C1187" s="70" t="s">
        <v>2967</v>
      </c>
    </row>
    <row r="1188" spans="1:3">
      <c r="A1188" s="49" t="s">
        <v>2537</v>
      </c>
      <c r="B1188" s="69" t="s">
        <v>2968</v>
      </c>
      <c r="C1188" s="70" t="s">
        <v>2969</v>
      </c>
    </row>
    <row r="1189" spans="1:3">
      <c r="A1189" s="49" t="s">
        <v>2537</v>
      </c>
      <c r="B1189" s="69" t="s">
        <v>2970</v>
      </c>
      <c r="C1189" s="70" t="s">
        <v>2971</v>
      </c>
    </row>
    <row r="1190" spans="1:3">
      <c r="A1190" s="49" t="s">
        <v>2537</v>
      </c>
      <c r="B1190" s="69" t="s">
        <v>2972</v>
      </c>
      <c r="C1190" s="70" t="s">
        <v>2973</v>
      </c>
    </row>
    <row r="1191" spans="1:3">
      <c r="A1191" s="49" t="s">
        <v>2537</v>
      </c>
      <c r="B1191" s="69" t="s">
        <v>2974</v>
      </c>
      <c r="C1191" s="70" t="s">
        <v>2975</v>
      </c>
    </row>
    <row r="1192" spans="1:3">
      <c r="A1192" s="49" t="s">
        <v>2537</v>
      </c>
      <c r="B1192" s="69" t="s">
        <v>2976</v>
      </c>
      <c r="C1192" s="70" t="s">
        <v>2977</v>
      </c>
    </row>
    <row r="1193" spans="1:3">
      <c r="A1193" s="49" t="s">
        <v>2537</v>
      </c>
      <c r="B1193" s="69" t="s">
        <v>2978</v>
      </c>
      <c r="C1193" s="70" t="s">
        <v>2979</v>
      </c>
    </row>
    <row r="1194" spans="1:3">
      <c r="A1194" s="49" t="s">
        <v>2537</v>
      </c>
      <c r="B1194" s="69" t="s">
        <v>2980</v>
      </c>
      <c r="C1194" s="70" t="s">
        <v>2981</v>
      </c>
    </row>
    <row r="1195" spans="1:3">
      <c r="A1195" s="49" t="s">
        <v>2537</v>
      </c>
      <c r="B1195" s="69" t="s">
        <v>2982</v>
      </c>
      <c r="C1195" s="70" t="s">
        <v>2983</v>
      </c>
    </row>
    <row r="1196" spans="1:3">
      <c r="A1196" s="49" t="s">
        <v>2537</v>
      </c>
      <c r="B1196" s="69" t="s">
        <v>2984</v>
      </c>
      <c r="C1196" s="70" t="s">
        <v>2985</v>
      </c>
    </row>
    <row r="1197" spans="1:3">
      <c r="A1197" s="49" t="s">
        <v>2537</v>
      </c>
      <c r="B1197" s="69" t="s">
        <v>2986</v>
      </c>
      <c r="C1197" s="70" t="s">
        <v>2987</v>
      </c>
    </row>
    <row r="1198" spans="1:3">
      <c r="A1198" s="49" t="s">
        <v>2537</v>
      </c>
      <c r="B1198" s="69" t="s">
        <v>2988</v>
      </c>
      <c r="C1198" s="70" t="s">
        <v>2989</v>
      </c>
    </row>
    <row r="1199" spans="1:3">
      <c r="A1199" s="49" t="s">
        <v>2537</v>
      </c>
      <c r="B1199" s="69" t="s">
        <v>2990</v>
      </c>
      <c r="C1199" s="70" t="s">
        <v>2991</v>
      </c>
    </row>
    <row r="1200" spans="1:3">
      <c r="A1200" s="49" t="s">
        <v>2537</v>
      </c>
      <c r="B1200" s="69" t="s">
        <v>2992</v>
      </c>
      <c r="C1200" s="70" t="s">
        <v>2993</v>
      </c>
    </row>
    <row r="1201" spans="1:3">
      <c r="A1201" s="49" t="s">
        <v>2537</v>
      </c>
      <c r="B1201" s="69" t="s">
        <v>2994</v>
      </c>
      <c r="C1201" s="70" t="s">
        <v>2995</v>
      </c>
    </row>
    <row r="1202" spans="1:3">
      <c r="A1202" s="49" t="s">
        <v>2537</v>
      </c>
      <c r="B1202" s="69" t="s">
        <v>2996</v>
      </c>
      <c r="C1202" s="70" t="s">
        <v>2997</v>
      </c>
    </row>
    <row r="1203" spans="1:3">
      <c r="A1203" s="49" t="s">
        <v>2537</v>
      </c>
      <c r="B1203" s="69" t="s">
        <v>2998</v>
      </c>
      <c r="C1203" s="70" t="s">
        <v>2999</v>
      </c>
    </row>
    <row r="1204" spans="1:3">
      <c r="A1204" s="49" t="s">
        <v>2537</v>
      </c>
      <c r="B1204" s="69" t="s">
        <v>3000</v>
      </c>
      <c r="C1204" s="70" t="s">
        <v>3001</v>
      </c>
    </row>
    <row r="1205" spans="1:3">
      <c r="A1205" s="49" t="s">
        <v>2537</v>
      </c>
      <c r="B1205" s="69" t="s">
        <v>3002</v>
      </c>
      <c r="C1205" s="70" t="s">
        <v>3003</v>
      </c>
    </row>
    <row r="1206" spans="1:3">
      <c r="A1206" s="49" t="s">
        <v>2537</v>
      </c>
      <c r="B1206" s="69" t="s">
        <v>3004</v>
      </c>
      <c r="C1206" s="70" t="s">
        <v>3005</v>
      </c>
    </row>
    <row r="1207" spans="1:3">
      <c r="A1207" s="49" t="s">
        <v>2537</v>
      </c>
      <c r="B1207" s="69" t="s">
        <v>3006</v>
      </c>
      <c r="C1207" s="70" t="s">
        <v>3007</v>
      </c>
    </row>
    <row r="1208" spans="1:3">
      <c r="A1208" s="49" t="s">
        <v>2537</v>
      </c>
      <c r="B1208" s="69" t="s">
        <v>3008</v>
      </c>
      <c r="C1208" s="70" t="s">
        <v>3009</v>
      </c>
    </row>
    <row r="1209" spans="1:3">
      <c r="A1209" s="49" t="s">
        <v>2537</v>
      </c>
      <c r="B1209" s="69" t="s">
        <v>3010</v>
      </c>
      <c r="C1209" s="70" t="s">
        <v>3011</v>
      </c>
    </row>
    <row r="1210" spans="1:3">
      <c r="A1210" s="49" t="s">
        <v>2537</v>
      </c>
      <c r="B1210" s="69" t="s">
        <v>3012</v>
      </c>
      <c r="C1210" s="70" t="s">
        <v>3013</v>
      </c>
    </row>
    <row r="1211" spans="1:3">
      <c r="A1211" s="49" t="s">
        <v>2537</v>
      </c>
      <c r="B1211" s="69" t="s">
        <v>3014</v>
      </c>
      <c r="C1211" s="70" t="s">
        <v>3015</v>
      </c>
    </row>
    <row r="1212" spans="1:3">
      <c r="A1212" s="49" t="s">
        <v>2537</v>
      </c>
      <c r="B1212" s="69" t="s">
        <v>3016</v>
      </c>
      <c r="C1212" s="70" t="s">
        <v>3017</v>
      </c>
    </row>
    <row r="1213" spans="1:3">
      <c r="A1213" s="49" t="s">
        <v>2537</v>
      </c>
      <c r="B1213" s="69" t="s">
        <v>3018</v>
      </c>
      <c r="C1213" s="70" t="s">
        <v>3019</v>
      </c>
    </row>
    <row r="1214" spans="1:3">
      <c r="A1214" s="49" t="s">
        <v>2537</v>
      </c>
      <c r="B1214" s="69" t="s">
        <v>3020</v>
      </c>
      <c r="C1214" s="70" t="s">
        <v>3021</v>
      </c>
    </row>
  </sheetData>
  <autoFilter ref="A1:E1214" xr:uid="{00000000-0009-0000-0000-00000300000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G66"/>
  <sheetViews>
    <sheetView topLeftCell="A4" zoomScaleNormal="100" workbookViewId="0">
      <selection activeCell="E16" sqref="A1:XFD1048576"/>
    </sheetView>
  </sheetViews>
  <sheetFormatPr baseColWidth="10" defaultColWidth="9.1640625" defaultRowHeight="19"/>
  <cols>
    <col min="1" max="1" width="62.6640625" style="268" bestFit="1" customWidth="1"/>
    <col min="2" max="2" width="15.33203125" style="268" customWidth="1"/>
    <col min="3" max="3" width="11.6640625" style="268" customWidth="1"/>
    <col min="4" max="4" width="13.33203125" style="268" customWidth="1"/>
    <col min="5" max="5" width="15.5" style="268" customWidth="1"/>
    <col min="6" max="6" width="11.83203125" style="268" customWidth="1"/>
    <col min="7" max="7" width="9.83203125" style="268" bestFit="1" customWidth="1"/>
    <col min="8" max="16384" width="9.1640625" style="268"/>
  </cols>
  <sheetData>
    <row r="1" spans="1:7">
      <c r="A1" s="702" t="s">
        <v>254</v>
      </c>
      <c r="B1" s="702"/>
      <c r="C1" s="702"/>
      <c r="D1" s="702"/>
      <c r="E1" s="702"/>
      <c r="F1" s="702"/>
      <c r="G1" s="702"/>
    </row>
    <row r="2" spans="1:7">
      <c r="A2" s="694" t="s">
        <v>0</v>
      </c>
      <c r="B2" s="736" t="str">
        <f>"Sampai dengan 1 tahun"</f>
        <v>Sampai dengan 1 tahun</v>
      </c>
      <c r="C2" s="736" t="str">
        <f>"Lebih dari 1 tahun sampai dengan 3 tahun "</f>
        <v xml:space="preserve">Lebih dari 1 tahun sampai dengan 3 tahun </v>
      </c>
      <c r="D2" s="736" t="str">
        <f>"Lebih dari 3 tahun sampai dengan 5 tahun "</f>
        <v xml:space="preserve">Lebih dari 3 tahun sampai dengan 5 tahun </v>
      </c>
      <c r="E2" s="736" t="str">
        <f>"Lebih dari 5 tahun sampai dengan 10 tahun "</f>
        <v xml:space="preserve">Lebih dari 5 tahun sampai dengan 10 tahun </v>
      </c>
      <c r="F2" s="736" t="str">
        <f>"Lebih dari 10 tahun"</f>
        <v>Lebih dari 10 tahun</v>
      </c>
      <c r="G2" s="734" t="str">
        <f>"Jumlah"</f>
        <v>Jumlah</v>
      </c>
    </row>
    <row r="3" spans="1:7" ht="132.75" customHeight="1">
      <c r="A3" s="694"/>
      <c r="B3" s="737"/>
      <c r="C3" s="737"/>
      <c r="D3" s="737"/>
      <c r="E3" s="737"/>
      <c r="F3" s="737"/>
      <c r="G3" s="735"/>
    </row>
    <row r="4" spans="1:7" ht="15" customHeight="1">
      <c r="A4" s="317" t="s">
        <v>10</v>
      </c>
      <c r="B4" s="240"/>
      <c r="C4" s="240"/>
      <c r="D4" s="240"/>
      <c r="E4" s="240"/>
      <c r="F4" s="240"/>
      <c r="G4" s="333"/>
    </row>
    <row r="5" spans="1:7" ht="15" customHeight="1">
      <c r="A5" s="319" t="s">
        <v>11</v>
      </c>
      <c r="B5" s="240"/>
      <c r="C5" s="240"/>
      <c r="D5" s="240"/>
      <c r="E5" s="240"/>
      <c r="F5" s="240"/>
      <c r="G5" s="334"/>
    </row>
    <row r="6" spans="1:7" ht="15" customHeight="1">
      <c r="A6" s="319" t="s">
        <v>12</v>
      </c>
      <c r="B6" s="241"/>
      <c r="C6" s="241"/>
      <c r="D6" s="241"/>
      <c r="E6" s="241"/>
      <c r="F6" s="241"/>
      <c r="G6" s="334"/>
    </row>
    <row r="7" spans="1:7" ht="15" customHeight="1">
      <c r="A7" s="319" t="s">
        <v>13</v>
      </c>
      <c r="B7" s="241"/>
      <c r="C7" s="241"/>
      <c r="D7" s="241"/>
      <c r="E7" s="241"/>
      <c r="F7" s="241"/>
      <c r="G7" s="334"/>
    </row>
    <row r="8" spans="1:7" ht="15" customHeight="1">
      <c r="A8" s="319" t="s">
        <v>14</v>
      </c>
      <c r="B8" s="241"/>
      <c r="C8" s="241"/>
      <c r="D8" s="241"/>
      <c r="E8" s="241"/>
      <c r="F8" s="241"/>
      <c r="G8" s="334"/>
    </row>
    <row r="9" spans="1:7" ht="15" customHeight="1">
      <c r="A9" s="319" t="s">
        <v>15</v>
      </c>
      <c r="B9" s="241"/>
      <c r="C9" s="241"/>
      <c r="D9" s="241"/>
      <c r="E9" s="241"/>
      <c r="F9" s="241"/>
      <c r="G9" s="334"/>
    </row>
    <row r="10" spans="1:7" ht="15" customHeight="1">
      <c r="A10" s="325" t="s">
        <v>305</v>
      </c>
      <c r="B10" s="241"/>
      <c r="C10" s="241"/>
      <c r="D10" s="241"/>
      <c r="E10" s="241"/>
      <c r="F10" s="241"/>
      <c r="G10" s="334"/>
    </row>
    <row r="11" spans="1:7" ht="15" customHeight="1">
      <c r="A11" s="319" t="s">
        <v>17</v>
      </c>
      <c r="B11" s="241"/>
      <c r="C11" s="241"/>
      <c r="D11" s="241"/>
      <c r="E11" s="241"/>
      <c r="F11" s="241"/>
      <c r="G11" s="334"/>
    </row>
    <row r="12" spans="1:7" ht="15" customHeight="1">
      <c r="A12" s="319" t="s">
        <v>18</v>
      </c>
      <c r="B12" s="241"/>
      <c r="C12" s="241"/>
      <c r="D12" s="241"/>
      <c r="E12" s="241"/>
      <c r="F12" s="241"/>
      <c r="G12" s="334"/>
    </row>
    <row r="13" spans="1:7" ht="15" customHeight="1">
      <c r="A13" s="319" t="s">
        <v>19</v>
      </c>
      <c r="B13" s="241"/>
      <c r="C13" s="241"/>
      <c r="D13" s="241"/>
      <c r="E13" s="241"/>
      <c r="F13" s="241"/>
      <c r="G13" s="334"/>
    </row>
    <row r="14" spans="1:7" ht="15" customHeight="1">
      <c r="A14" s="319" t="s">
        <v>20</v>
      </c>
      <c r="B14" s="241"/>
      <c r="C14" s="241"/>
      <c r="D14" s="241"/>
      <c r="E14" s="241"/>
      <c r="F14" s="241"/>
      <c r="G14" s="334"/>
    </row>
    <row r="15" spans="1:7" ht="15" customHeight="1">
      <c r="A15" s="319" t="s">
        <v>21</v>
      </c>
      <c r="B15" s="241"/>
      <c r="C15" s="241"/>
      <c r="D15" s="241"/>
      <c r="E15" s="241"/>
      <c r="F15" s="241"/>
      <c r="G15" s="334"/>
    </row>
    <row r="16" spans="1:7" ht="15" customHeight="1">
      <c r="A16" s="319" t="s">
        <v>22</v>
      </c>
      <c r="B16" s="241"/>
      <c r="C16" s="241"/>
      <c r="D16" s="241"/>
      <c r="E16" s="241"/>
      <c r="F16" s="241"/>
      <c r="G16" s="334"/>
    </row>
    <row r="17" spans="1:7" ht="15" customHeight="1">
      <c r="A17" s="319" t="s">
        <v>23</v>
      </c>
      <c r="B17" s="241"/>
      <c r="C17" s="241"/>
      <c r="D17" s="241"/>
      <c r="E17" s="241"/>
      <c r="F17" s="241"/>
      <c r="G17" s="334"/>
    </row>
    <row r="18" spans="1:7" ht="15" customHeight="1">
      <c r="A18" s="319" t="s">
        <v>24</v>
      </c>
      <c r="B18" s="241"/>
      <c r="C18" s="241"/>
      <c r="D18" s="241"/>
      <c r="E18" s="241"/>
      <c r="F18" s="241"/>
      <c r="G18" s="334"/>
    </row>
    <row r="19" spans="1:7" ht="15" customHeight="1">
      <c r="A19" s="325" t="s">
        <v>25</v>
      </c>
      <c r="B19" s="241"/>
      <c r="C19" s="241"/>
      <c r="D19" s="241"/>
      <c r="E19" s="241"/>
      <c r="F19" s="241"/>
      <c r="G19" s="334"/>
    </row>
    <row r="20" spans="1:7" ht="15" customHeight="1">
      <c r="A20" s="319" t="s">
        <v>26</v>
      </c>
      <c r="B20" s="241"/>
      <c r="C20" s="241"/>
      <c r="D20" s="241"/>
      <c r="E20" s="241"/>
      <c r="F20" s="241"/>
      <c r="G20" s="334"/>
    </row>
    <row r="21" spans="1:7" ht="15" customHeight="1">
      <c r="A21" s="319" t="s">
        <v>27</v>
      </c>
      <c r="B21" s="241"/>
      <c r="C21" s="241"/>
      <c r="D21" s="241"/>
      <c r="E21" s="241"/>
      <c r="F21" s="241"/>
      <c r="G21" s="334"/>
    </row>
    <row r="22" spans="1:7" ht="15" customHeight="1">
      <c r="A22" s="319" t="s">
        <v>28</v>
      </c>
      <c r="B22" s="241"/>
      <c r="C22" s="241"/>
      <c r="D22" s="241"/>
      <c r="E22" s="241"/>
      <c r="F22" s="241"/>
      <c r="G22" s="334"/>
    </row>
    <row r="23" spans="1:7" ht="15" customHeight="1">
      <c r="A23" s="319" t="s">
        <v>29</v>
      </c>
      <c r="B23" s="241"/>
      <c r="C23" s="241"/>
      <c r="D23" s="241"/>
      <c r="E23" s="241"/>
      <c r="F23" s="241"/>
      <c r="G23" s="334"/>
    </row>
    <row r="24" spans="1:7" ht="15" customHeight="1">
      <c r="A24" s="319" t="s">
        <v>30</v>
      </c>
      <c r="B24" s="241"/>
      <c r="C24" s="241"/>
      <c r="D24" s="241"/>
      <c r="E24" s="241"/>
      <c r="F24" s="241"/>
      <c r="G24" s="334"/>
    </row>
    <row r="25" spans="1:7" ht="15" customHeight="1">
      <c r="A25" s="575" t="s">
        <v>31</v>
      </c>
      <c r="B25" s="241"/>
      <c r="C25" s="241"/>
      <c r="D25" s="241"/>
      <c r="E25" s="241"/>
      <c r="F25" s="241"/>
      <c r="G25" s="334"/>
    </row>
    <row r="26" spans="1:7" ht="15" customHeight="1">
      <c r="A26" s="319" t="s">
        <v>32</v>
      </c>
      <c r="B26" s="241"/>
      <c r="C26" s="241"/>
      <c r="D26" s="241"/>
      <c r="E26" s="241"/>
      <c r="F26" s="241"/>
      <c r="G26" s="334"/>
    </row>
    <row r="27" spans="1:7" ht="15" customHeight="1">
      <c r="A27" s="319" t="s">
        <v>33</v>
      </c>
      <c r="B27" s="241"/>
      <c r="C27" s="241"/>
      <c r="D27" s="241"/>
      <c r="E27" s="241"/>
      <c r="F27" s="241"/>
      <c r="G27" s="334"/>
    </row>
    <row r="28" spans="1:7" ht="15" customHeight="1">
      <c r="A28" s="319" t="s">
        <v>34</v>
      </c>
      <c r="B28" s="335">
        <f>SUM(B6:B27)</f>
        <v>0</v>
      </c>
      <c r="C28" s="335">
        <f>SUM(C6:C27)</f>
        <v>0</v>
      </c>
      <c r="D28" s="335">
        <f>SUM(D6:D27)</f>
        <v>0</v>
      </c>
      <c r="E28" s="335">
        <f>SUM(E6:E27)</f>
        <v>0</v>
      </c>
      <c r="F28" s="335">
        <f>SUM(F6:F27)</f>
        <v>0</v>
      </c>
      <c r="G28" s="334"/>
    </row>
    <row r="29" spans="1:7" ht="15" customHeight="1">
      <c r="A29" s="319" t="s">
        <v>35</v>
      </c>
      <c r="B29" s="336"/>
      <c r="C29" s="336"/>
      <c r="D29" s="336"/>
      <c r="E29" s="336"/>
      <c r="F29" s="336"/>
      <c r="G29" s="334"/>
    </row>
    <row r="30" spans="1:7" ht="15" customHeight="1">
      <c r="A30" s="319" t="s">
        <v>36</v>
      </c>
      <c r="B30" s="241"/>
      <c r="C30" s="241"/>
      <c r="D30" s="241"/>
      <c r="E30" s="241"/>
      <c r="F30" s="241"/>
      <c r="G30" s="334"/>
    </row>
    <row r="31" spans="1:7" ht="15" customHeight="1">
      <c r="A31" s="319" t="s">
        <v>37</v>
      </c>
      <c r="B31" s="241"/>
      <c r="C31" s="241"/>
      <c r="D31" s="241"/>
      <c r="E31" s="241"/>
      <c r="F31" s="241"/>
      <c r="G31" s="334"/>
    </row>
    <row r="32" spans="1:7" ht="15" customHeight="1">
      <c r="A32" s="319" t="s">
        <v>38</v>
      </c>
      <c r="B32" s="241"/>
      <c r="C32" s="241"/>
      <c r="D32" s="241"/>
      <c r="E32" s="241"/>
      <c r="F32" s="241"/>
      <c r="G32" s="334"/>
    </row>
    <row r="33" spans="1:7" ht="15" customHeight="1">
      <c r="A33" s="319" t="s">
        <v>39</v>
      </c>
      <c r="B33" s="241"/>
      <c r="C33" s="241"/>
      <c r="D33" s="241"/>
      <c r="E33" s="241"/>
      <c r="F33" s="241"/>
      <c r="G33" s="334"/>
    </row>
    <row r="34" spans="1:7" ht="15" customHeight="1">
      <c r="A34" s="319" t="s">
        <v>40</v>
      </c>
      <c r="B34" s="241"/>
      <c r="C34" s="241"/>
      <c r="D34" s="241"/>
      <c r="E34" s="241"/>
      <c r="F34" s="241"/>
      <c r="G34" s="334"/>
    </row>
    <row r="35" spans="1:7" ht="15" customHeight="1">
      <c r="A35" s="319" t="s">
        <v>41</v>
      </c>
      <c r="B35" s="241"/>
      <c r="C35" s="241"/>
      <c r="D35" s="241"/>
      <c r="E35" s="241"/>
      <c r="F35" s="241"/>
      <c r="G35" s="334"/>
    </row>
    <row r="36" spans="1:7" ht="15" customHeight="1">
      <c r="A36" s="319" t="s">
        <v>42</v>
      </c>
      <c r="B36" s="241"/>
      <c r="C36" s="241"/>
      <c r="D36" s="241"/>
      <c r="E36" s="241"/>
      <c r="F36" s="241"/>
      <c r="G36" s="334"/>
    </row>
    <row r="37" spans="1:7" ht="15" customHeight="1">
      <c r="A37" s="319" t="s">
        <v>43</v>
      </c>
      <c r="B37" s="241"/>
      <c r="C37" s="241"/>
      <c r="D37" s="241"/>
      <c r="E37" s="241"/>
      <c r="F37" s="241"/>
      <c r="G37" s="334"/>
    </row>
    <row r="38" spans="1:7" ht="15" customHeight="1">
      <c r="A38" s="319" t="s">
        <v>44</v>
      </c>
      <c r="B38" s="241"/>
      <c r="C38" s="241"/>
      <c r="D38" s="241"/>
      <c r="E38" s="241"/>
      <c r="F38" s="241"/>
      <c r="G38" s="334"/>
    </row>
    <row r="39" spans="1:7" ht="15" customHeight="1">
      <c r="A39" s="319" t="s">
        <v>45</v>
      </c>
      <c r="B39" s="241"/>
      <c r="C39" s="241"/>
      <c r="D39" s="241"/>
      <c r="E39" s="241"/>
      <c r="F39" s="241"/>
      <c r="G39" s="334"/>
    </row>
    <row r="40" spans="1:7" ht="15" customHeight="1">
      <c r="A40" s="319" t="s">
        <v>46</v>
      </c>
      <c r="B40" s="241"/>
      <c r="C40" s="241"/>
      <c r="D40" s="241"/>
      <c r="E40" s="241"/>
      <c r="F40" s="241"/>
      <c r="G40" s="334"/>
    </row>
    <row r="41" spans="1:7" ht="15" customHeight="1">
      <c r="A41" s="319" t="s">
        <v>47</v>
      </c>
      <c r="B41" s="241"/>
      <c r="C41" s="241"/>
      <c r="D41" s="241"/>
      <c r="E41" s="241"/>
      <c r="F41" s="241"/>
      <c r="G41" s="334"/>
    </row>
    <row r="42" spans="1:7" ht="15" customHeight="1">
      <c r="A42" s="319" t="s">
        <v>48</v>
      </c>
      <c r="B42" s="335">
        <f>SUM(B30:B41)</f>
        <v>0</v>
      </c>
      <c r="C42" s="335">
        <f>SUM(C30:C41)</f>
        <v>0</v>
      </c>
      <c r="D42" s="335">
        <f>SUM(D30:D41)</f>
        <v>0</v>
      </c>
      <c r="E42" s="335">
        <f>SUM(E30:E41)</f>
        <v>0</v>
      </c>
      <c r="F42" s="335">
        <f>SUM(F30:F41)</f>
        <v>0</v>
      </c>
      <c r="G42" s="334"/>
    </row>
    <row r="43" spans="1:7" ht="15" customHeight="1">
      <c r="A43" s="319" t="s">
        <v>49</v>
      </c>
      <c r="B43" s="335">
        <f>B28+B42</f>
        <v>0</v>
      </c>
      <c r="C43" s="335">
        <f>C28+C42</f>
        <v>0</v>
      </c>
      <c r="D43" s="335">
        <f>D28+D42</f>
        <v>0</v>
      </c>
      <c r="E43" s="335">
        <f>E28+E42</f>
        <v>0</v>
      </c>
      <c r="F43" s="335">
        <f>F28+F42</f>
        <v>0</v>
      </c>
      <c r="G43" s="334"/>
    </row>
    <row r="44" spans="1:7" ht="15" customHeight="1">
      <c r="A44" s="319" t="s">
        <v>112</v>
      </c>
      <c r="B44" s="336"/>
      <c r="C44" s="336"/>
      <c r="D44" s="336"/>
      <c r="E44" s="336"/>
      <c r="F44" s="336"/>
      <c r="G44" s="334"/>
    </row>
    <row r="45" spans="1:7" ht="15" customHeight="1">
      <c r="A45" s="319" t="s">
        <v>50</v>
      </c>
      <c r="B45" s="336"/>
      <c r="C45" s="336"/>
      <c r="D45" s="336"/>
      <c r="E45" s="336"/>
      <c r="F45" s="336"/>
      <c r="G45" s="334"/>
    </row>
    <row r="46" spans="1:7" ht="15" customHeight="1">
      <c r="A46" s="319" t="s">
        <v>51</v>
      </c>
      <c r="B46" s="241"/>
      <c r="C46" s="241"/>
      <c r="D46" s="241"/>
      <c r="E46" s="241"/>
      <c r="F46" s="241"/>
      <c r="G46" s="334"/>
    </row>
    <row r="47" spans="1:7" ht="15" customHeight="1">
      <c r="A47" s="319" t="s">
        <v>52</v>
      </c>
      <c r="B47" s="241"/>
      <c r="C47" s="241"/>
      <c r="D47" s="241"/>
      <c r="E47" s="241"/>
      <c r="F47" s="241"/>
      <c r="G47" s="334"/>
    </row>
    <row r="48" spans="1:7" ht="15" customHeight="1">
      <c r="A48" s="319" t="s">
        <v>53</v>
      </c>
      <c r="B48" s="241"/>
      <c r="C48" s="241"/>
      <c r="D48" s="241"/>
      <c r="E48" s="241"/>
      <c r="F48" s="241"/>
      <c r="G48" s="334"/>
    </row>
    <row r="49" spans="1:7" ht="15" customHeight="1">
      <c r="A49" s="319" t="s">
        <v>54</v>
      </c>
      <c r="B49" s="241"/>
      <c r="C49" s="241"/>
      <c r="D49" s="241"/>
      <c r="E49" s="241"/>
      <c r="F49" s="241"/>
      <c r="G49" s="334"/>
    </row>
    <row r="50" spans="1:7" ht="15" customHeight="1">
      <c r="A50" s="319" t="s">
        <v>55</v>
      </c>
      <c r="B50" s="241"/>
      <c r="C50" s="241"/>
      <c r="D50" s="241"/>
      <c r="E50" s="241"/>
      <c r="F50" s="241"/>
      <c r="G50" s="334"/>
    </row>
    <row r="51" spans="1:7" ht="15" customHeight="1">
      <c r="A51" s="319" t="s">
        <v>56</v>
      </c>
      <c r="B51" s="241"/>
      <c r="C51" s="241"/>
      <c r="D51" s="241"/>
      <c r="E51" s="241"/>
      <c r="F51" s="241"/>
      <c r="G51" s="334"/>
    </row>
    <row r="52" spans="1:7" ht="15" customHeight="1">
      <c r="A52" s="319" t="s">
        <v>57</v>
      </c>
      <c r="B52" s="241"/>
      <c r="C52" s="241"/>
      <c r="D52" s="241"/>
      <c r="E52" s="241"/>
      <c r="F52" s="241"/>
      <c r="G52" s="334"/>
    </row>
    <row r="53" spans="1:7" ht="15" customHeight="1">
      <c r="A53" s="319" t="s">
        <v>58</v>
      </c>
      <c r="B53" s="335">
        <f>SUM(B46:B52)</f>
        <v>0</v>
      </c>
      <c r="C53" s="335">
        <f>SUM(C46:C52)</f>
        <v>0</v>
      </c>
      <c r="D53" s="335">
        <f>SUM(D46:D52)</f>
        <v>0</v>
      </c>
      <c r="E53" s="335">
        <f>SUM(E46:E52)</f>
        <v>0</v>
      </c>
      <c r="F53" s="335">
        <f>SUM(F46:F52)</f>
        <v>0</v>
      </c>
      <c r="G53" s="334"/>
    </row>
    <row r="54" spans="1:7" ht="15" customHeight="1">
      <c r="A54" s="319" t="s">
        <v>59</v>
      </c>
      <c r="B54" s="336"/>
      <c r="C54" s="336"/>
      <c r="D54" s="336"/>
      <c r="E54" s="336"/>
      <c r="F54" s="336"/>
      <c r="G54" s="334"/>
    </row>
    <row r="55" spans="1:7" ht="15" customHeight="1">
      <c r="A55" s="319" t="s">
        <v>60</v>
      </c>
      <c r="B55" s="241"/>
      <c r="C55" s="241"/>
      <c r="D55" s="241"/>
      <c r="E55" s="241"/>
      <c r="F55" s="241"/>
      <c r="G55" s="334"/>
    </row>
    <row r="56" spans="1:7" ht="15" customHeight="1">
      <c r="A56" s="319" t="s">
        <v>61</v>
      </c>
      <c r="B56" s="241"/>
      <c r="C56" s="241"/>
      <c r="D56" s="241"/>
      <c r="E56" s="241"/>
      <c r="F56" s="241"/>
      <c r="G56" s="334"/>
    </row>
    <row r="57" spans="1:7" ht="15" customHeight="1">
      <c r="A57" s="319" t="s">
        <v>62</v>
      </c>
      <c r="B57" s="241"/>
      <c r="C57" s="241"/>
      <c r="D57" s="241"/>
      <c r="E57" s="241"/>
      <c r="F57" s="241"/>
      <c r="G57" s="334"/>
    </row>
    <row r="58" spans="1:7" ht="15" customHeight="1">
      <c r="A58" s="319" t="s">
        <v>63</v>
      </c>
      <c r="B58" s="241"/>
      <c r="C58" s="241"/>
      <c r="D58" s="241"/>
      <c r="E58" s="241"/>
      <c r="F58" s="241"/>
      <c r="G58" s="334"/>
    </row>
    <row r="59" spans="1:7" ht="15" customHeight="1">
      <c r="A59" s="319" t="s">
        <v>64</v>
      </c>
      <c r="B59" s="335">
        <f>SUM(B55:B58)</f>
        <v>0</v>
      </c>
      <c r="C59" s="335">
        <f>SUM(C55:C58)</f>
        <v>0</v>
      </c>
      <c r="D59" s="335">
        <f>SUM(D55:D58)</f>
        <v>0</v>
      </c>
      <c r="E59" s="335">
        <f>SUM(E55:E58)</f>
        <v>0</v>
      </c>
      <c r="F59" s="335">
        <f>SUM(F55:F58)</f>
        <v>0</v>
      </c>
      <c r="G59" s="334"/>
    </row>
    <row r="60" spans="1:7" ht="15" customHeight="1">
      <c r="A60" s="319" t="s">
        <v>113</v>
      </c>
      <c r="B60" s="335">
        <f>B53+B59</f>
        <v>0</v>
      </c>
      <c r="C60" s="335">
        <f>C53+C59</f>
        <v>0</v>
      </c>
      <c r="D60" s="335">
        <f>D53+D59</f>
        <v>0</v>
      </c>
      <c r="E60" s="335">
        <f>E53+E59</f>
        <v>0</v>
      </c>
      <c r="F60" s="335">
        <f>F53+F59</f>
        <v>0</v>
      </c>
      <c r="G60" s="334"/>
    </row>
    <row r="61" spans="1:7" ht="15" customHeight="1">
      <c r="A61" s="319" t="s">
        <v>306</v>
      </c>
      <c r="B61" s="335">
        <f>B60-B43</f>
        <v>0</v>
      </c>
      <c r="C61" s="335">
        <f>C60-C43</f>
        <v>0</v>
      </c>
      <c r="D61" s="335">
        <f>D60-D43</f>
        <v>0</v>
      </c>
      <c r="E61" s="335">
        <f>E60-E43</f>
        <v>0</v>
      </c>
      <c r="F61" s="335">
        <f>F60-F43</f>
        <v>0</v>
      </c>
      <c r="G61" s="334"/>
    </row>
    <row r="62" spans="1:7" ht="15" customHeight="1">
      <c r="A62" s="319" t="s">
        <v>307</v>
      </c>
      <c r="B62" s="335">
        <f>0.04*(MAX(B61,0))</f>
        <v>0</v>
      </c>
      <c r="C62" s="335">
        <f>0.04*(MAX(C61,0))</f>
        <v>0</v>
      </c>
      <c r="D62" s="335">
        <f>0.04*(MAX(D61,0))</f>
        <v>0</v>
      </c>
      <c r="E62" s="335">
        <f>0.04*(MAX(E61,0))</f>
        <v>0</v>
      </c>
      <c r="F62" s="335">
        <f>0.04*(MAX(F61,0))</f>
        <v>0</v>
      </c>
      <c r="G62" s="337">
        <f>SUM(B62:F62)</f>
        <v>0</v>
      </c>
    </row>
    <row r="63" spans="1:7" ht="15" customHeight="1">
      <c r="A63" s="319" t="s">
        <v>308</v>
      </c>
      <c r="B63" s="336"/>
      <c r="C63" s="336"/>
      <c r="D63" s="336"/>
      <c r="E63" s="336"/>
      <c r="F63" s="336"/>
      <c r="G63" s="338"/>
    </row>
    <row r="64" spans="1:7" ht="15" customHeight="1">
      <c r="A64" s="319" t="s">
        <v>309</v>
      </c>
      <c r="B64" s="336"/>
      <c r="C64" s="336"/>
      <c r="D64" s="336"/>
      <c r="E64" s="336"/>
      <c r="F64" s="336"/>
      <c r="G64" s="339">
        <f>0.01</f>
        <v>0.01</v>
      </c>
    </row>
    <row r="65" spans="1:7" ht="15" customHeight="1">
      <c r="A65" s="319" t="s">
        <v>310</v>
      </c>
      <c r="B65" s="336"/>
      <c r="C65" s="336"/>
      <c r="D65" s="336"/>
      <c r="E65" s="336"/>
      <c r="F65" s="336"/>
      <c r="G65" s="337">
        <f>G63*G64</f>
        <v>0</v>
      </c>
    </row>
    <row r="66" spans="1:7" ht="15" customHeight="1">
      <c r="A66" s="319" t="s">
        <v>311</v>
      </c>
      <c r="B66" s="336"/>
      <c r="C66" s="336"/>
      <c r="D66" s="336"/>
      <c r="E66" s="336"/>
      <c r="F66" s="336"/>
      <c r="G66" s="337">
        <f>G62+G65</f>
        <v>0</v>
      </c>
    </row>
  </sheetData>
  <mergeCells count="8">
    <mergeCell ref="A1:G1"/>
    <mergeCell ref="G2:G3"/>
    <mergeCell ref="A2:A3"/>
    <mergeCell ref="B2:B3"/>
    <mergeCell ref="C2:C3"/>
    <mergeCell ref="D2:D3"/>
    <mergeCell ref="E2:E3"/>
    <mergeCell ref="F2:F3"/>
  </mergeCells>
  <dataValidations count="1">
    <dataValidation type="decimal" showErrorMessage="1" errorTitle="Kesalahan Jenis Data" error="Data yang dimasukkan harus berupa Angka!" sqref="B55:F58 B46:F52 B30:F41 G63 B6:F27" xr:uid="{00000000-0002-0000-0F00-000000000000}">
      <formula1>-1000000000000000000</formula1>
      <formula2>1000000000000000000</formula2>
    </dataValidation>
  </dataValidations>
  <pageMargins left="0.25" right="0.25" top="0.75" bottom="0.75" header="0.3" footer="0.3"/>
  <pageSetup paperSize="9" scale="6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pageSetUpPr fitToPage="1"/>
  </sheetPr>
  <dimension ref="A1:G37"/>
  <sheetViews>
    <sheetView zoomScaleNormal="100" workbookViewId="0">
      <selection activeCell="E16" sqref="A1:XFD1048576"/>
    </sheetView>
  </sheetViews>
  <sheetFormatPr baseColWidth="10" defaultColWidth="9.1640625" defaultRowHeight="19"/>
  <cols>
    <col min="1" max="1" width="115.1640625" style="268" bestFit="1" customWidth="1"/>
    <col min="2" max="2" width="9.83203125" style="268" bestFit="1" customWidth="1"/>
    <col min="3" max="3" width="10.5" style="268" customWidth="1"/>
    <col min="4" max="4" width="10.1640625" style="268" customWidth="1"/>
    <col min="5" max="5" width="9.83203125" style="268" customWidth="1"/>
    <col min="6" max="6" width="9.1640625" style="268" customWidth="1"/>
    <col min="7" max="7" width="12.1640625" style="268" customWidth="1"/>
    <col min="8" max="16384" width="9.1640625" style="268"/>
  </cols>
  <sheetData>
    <row r="1" spans="1:7">
      <c r="A1" s="680" t="s">
        <v>332</v>
      </c>
      <c r="B1" s="680"/>
      <c r="C1" s="680"/>
      <c r="D1" s="680"/>
      <c r="E1" s="680"/>
      <c r="F1" s="680"/>
      <c r="G1" s="680"/>
    </row>
    <row r="2" spans="1:7">
      <c r="A2" s="694" t="s">
        <v>0</v>
      </c>
      <c r="B2" s="738" t="str">
        <f>"Faktor"</f>
        <v>Faktor</v>
      </c>
      <c r="C2" s="731" t="str">
        <f>"Tradisional"</f>
        <v>Tradisional</v>
      </c>
      <c r="D2" s="739"/>
      <c r="E2" s="732" t="str">
        <f>"PAYDI (Guaranteed)"</f>
        <v>PAYDI (Guaranteed)</v>
      </c>
      <c r="F2" s="733"/>
      <c r="G2" s="740" t="str">
        <f>"Total Deviasi"</f>
        <v>Total Deviasi</v>
      </c>
    </row>
    <row r="3" spans="1:7" ht="62.25" customHeight="1">
      <c r="A3" s="694"/>
      <c r="B3" s="738"/>
      <c r="C3" s="207" t="str">
        <f>"Jumlah AYD"</f>
        <v>Jumlah AYD</v>
      </c>
      <c r="D3" s="207" t="str">
        <f>"Jumlah Deviasi"</f>
        <v>Jumlah Deviasi</v>
      </c>
      <c r="E3" s="207" t="str">
        <f>"Jumlah AYD"</f>
        <v>Jumlah AYD</v>
      </c>
      <c r="F3" s="207" t="str">
        <f>"Jumlah Deviasi"</f>
        <v>Jumlah Deviasi</v>
      </c>
      <c r="G3" s="741"/>
    </row>
    <row r="4" spans="1:7" ht="18" customHeight="1">
      <c r="A4" s="340" t="s">
        <v>268</v>
      </c>
      <c r="B4" s="235"/>
      <c r="C4" s="216"/>
      <c r="D4" s="216"/>
      <c r="E4" s="216"/>
      <c r="F4" s="216"/>
      <c r="G4" s="216"/>
    </row>
    <row r="5" spans="1:7" ht="18" customHeight="1">
      <c r="A5" s="325" t="s">
        <v>312</v>
      </c>
      <c r="B5" s="235"/>
      <c r="C5" s="216"/>
      <c r="D5" s="216"/>
      <c r="E5" s="216"/>
      <c r="F5" s="216"/>
      <c r="G5" s="216"/>
    </row>
    <row r="6" spans="1:7" ht="18" customHeight="1">
      <c r="A6" s="325" t="s">
        <v>313</v>
      </c>
      <c r="B6" s="236">
        <f>0.15</f>
        <v>0.15</v>
      </c>
      <c r="C6" s="341"/>
      <c r="D6" s="342">
        <f>IFERROR(B6*C6,0)</f>
        <v>0</v>
      </c>
      <c r="E6" s="341"/>
      <c r="F6" s="342">
        <f>IFERROR(B6*E6,0)</f>
        <v>0</v>
      </c>
      <c r="G6" s="342">
        <f>IFERROR(D6+F6,0)</f>
        <v>0</v>
      </c>
    </row>
    <row r="7" spans="1:7" ht="18" customHeight="1">
      <c r="A7" s="325" t="s">
        <v>314</v>
      </c>
      <c r="B7" s="236">
        <f>0.2</f>
        <v>0.2</v>
      </c>
      <c r="C7" s="341"/>
      <c r="D7" s="342">
        <f>IFERROR(B7*C7,0)</f>
        <v>0</v>
      </c>
      <c r="E7" s="341"/>
      <c r="F7" s="342">
        <f>IFERROR(B7*E7,0)</f>
        <v>0</v>
      </c>
      <c r="G7" s="342">
        <f>IFERROR(D7+F7,0)</f>
        <v>0</v>
      </c>
    </row>
    <row r="8" spans="1:7" ht="18" customHeight="1">
      <c r="A8" s="325" t="s">
        <v>315</v>
      </c>
      <c r="B8" s="237"/>
      <c r="C8" s="238"/>
      <c r="D8" s="238"/>
      <c r="E8" s="238"/>
      <c r="F8" s="238"/>
      <c r="G8" s="238"/>
    </row>
    <row r="9" spans="1:7" ht="18" customHeight="1">
      <c r="A9" s="325" t="s">
        <v>316</v>
      </c>
      <c r="B9" s="236">
        <f>0.2</f>
        <v>0.2</v>
      </c>
      <c r="C9" s="341"/>
      <c r="D9" s="342">
        <f>IFERROR(B9*C9,0)</f>
        <v>0</v>
      </c>
      <c r="E9" s="341"/>
      <c r="F9" s="342">
        <f>IFERROR(B9*E9,0)</f>
        <v>0</v>
      </c>
      <c r="G9" s="342">
        <f>IFERROR(D9+F9,0)</f>
        <v>0</v>
      </c>
    </row>
    <row r="10" spans="1:7" ht="18" customHeight="1">
      <c r="A10" s="325" t="s">
        <v>317</v>
      </c>
      <c r="B10" s="236">
        <f>0.3</f>
        <v>0.3</v>
      </c>
      <c r="C10" s="341"/>
      <c r="D10" s="342">
        <f>IFERROR(B10*C10,0)</f>
        <v>0</v>
      </c>
      <c r="E10" s="341"/>
      <c r="F10" s="342">
        <f>IFERROR(B10*E10,0)</f>
        <v>0</v>
      </c>
      <c r="G10" s="342">
        <f>IFERROR(D10+F10,0)</f>
        <v>0</v>
      </c>
    </row>
    <row r="11" spans="1:7" ht="18" customHeight="1">
      <c r="A11" s="325" t="s">
        <v>22</v>
      </c>
      <c r="B11" s="237"/>
      <c r="C11" s="238"/>
      <c r="D11" s="238"/>
      <c r="E11" s="238"/>
      <c r="F11" s="238"/>
      <c r="G11" s="238"/>
    </row>
    <row r="12" spans="1:7" ht="18" customHeight="1">
      <c r="A12" s="325" t="s">
        <v>318</v>
      </c>
      <c r="B12" s="236">
        <f>0</f>
        <v>0</v>
      </c>
      <c r="C12" s="341"/>
      <c r="D12" s="342">
        <f>IFERROR(B12*C12,0)</f>
        <v>0</v>
      </c>
      <c r="E12" s="341"/>
      <c r="F12" s="342">
        <f>IFERROR(B12*E12,0)</f>
        <v>0</v>
      </c>
      <c r="G12" s="342">
        <f>IFERROR(D12+F12,0)</f>
        <v>0</v>
      </c>
    </row>
    <row r="13" spans="1:7" ht="18" customHeight="1">
      <c r="A13" s="325" t="s">
        <v>319</v>
      </c>
      <c r="B13" s="236">
        <f>0.06</f>
        <v>0.06</v>
      </c>
      <c r="C13" s="341"/>
      <c r="D13" s="342">
        <f>IFERROR(B13*C13,0)</f>
        <v>0</v>
      </c>
      <c r="E13" s="341"/>
      <c r="F13" s="342">
        <f>IFERROR(B13*E13,0)</f>
        <v>0</v>
      </c>
      <c r="G13" s="342">
        <f>IFERROR(D13+F13,0)</f>
        <v>0</v>
      </c>
    </row>
    <row r="14" spans="1:7" ht="18" customHeight="1">
      <c r="A14" s="325" t="s">
        <v>320</v>
      </c>
      <c r="B14" s="236">
        <f>0.16</f>
        <v>0.16</v>
      </c>
      <c r="C14" s="341"/>
      <c r="D14" s="342">
        <f>IFERROR(B14*C14,0)</f>
        <v>0</v>
      </c>
      <c r="E14" s="341"/>
      <c r="F14" s="342">
        <f>IFERROR(B14*E14,0)</f>
        <v>0</v>
      </c>
      <c r="G14" s="342">
        <f>IFERROR(D14+F14,0)</f>
        <v>0</v>
      </c>
    </row>
    <row r="15" spans="1:7" ht="18" customHeight="1">
      <c r="A15" s="325" t="s">
        <v>321</v>
      </c>
      <c r="B15" s="239">
        <v>0</v>
      </c>
      <c r="C15" s="341"/>
      <c r="D15" s="342">
        <f>IFERROR(B15*C15,0)</f>
        <v>0</v>
      </c>
      <c r="E15" s="341"/>
      <c r="F15" s="342">
        <f>IFERROR(B15*E15,0)</f>
        <v>0</v>
      </c>
      <c r="G15" s="342">
        <f>IFERROR(D15+F15,0)</f>
        <v>0</v>
      </c>
    </row>
    <row r="16" spans="1:7" ht="18" customHeight="1">
      <c r="A16" s="325" t="s">
        <v>23</v>
      </c>
      <c r="B16" s="237"/>
      <c r="C16" s="238"/>
      <c r="D16" s="238"/>
      <c r="E16" s="238"/>
      <c r="F16" s="238"/>
      <c r="G16" s="238"/>
    </row>
    <row r="17" spans="1:7" ht="18" customHeight="1">
      <c r="A17" s="325" t="s">
        <v>272</v>
      </c>
      <c r="B17" s="236">
        <f>0.016</f>
        <v>1.6E-2</v>
      </c>
      <c r="C17" s="341"/>
      <c r="D17" s="342">
        <f t="shared" ref="D17:D23" si="0">IFERROR(B17*C17,0)</f>
        <v>0</v>
      </c>
      <c r="E17" s="341"/>
      <c r="F17" s="342">
        <f>IFERROR(B17*E17,0)</f>
        <v>0</v>
      </c>
      <c r="G17" s="342">
        <f>IFERROR(D17+F17,0)</f>
        <v>0</v>
      </c>
    </row>
    <row r="18" spans="1:7" ht="18" customHeight="1">
      <c r="A18" s="325" t="s">
        <v>273</v>
      </c>
      <c r="B18" s="236">
        <f>0.028</f>
        <v>2.8000000000000001E-2</v>
      </c>
      <c r="C18" s="341"/>
      <c r="D18" s="342">
        <f t="shared" si="0"/>
        <v>0</v>
      </c>
      <c r="E18" s="341"/>
      <c r="F18" s="342">
        <f>IFERROR(B18*E18,0)</f>
        <v>0</v>
      </c>
      <c r="G18" s="342">
        <f>IFERROR(D18+F18,0)</f>
        <v>0</v>
      </c>
    </row>
    <row r="19" spans="1:7" ht="18" customHeight="1">
      <c r="A19" s="325" t="s">
        <v>274</v>
      </c>
      <c r="B19" s="236">
        <f>0.04</f>
        <v>0.04</v>
      </c>
      <c r="C19" s="341"/>
      <c r="D19" s="342">
        <f t="shared" si="0"/>
        <v>0</v>
      </c>
      <c r="E19" s="341"/>
      <c r="F19" s="342">
        <f>IFERROR(B19*E19,0)</f>
        <v>0</v>
      </c>
      <c r="G19" s="342">
        <f>IFERROR(D19+F19,0)</f>
        <v>0</v>
      </c>
    </row>
    <row r="20" spans="1:7" ht="18" customHeight="1">
      <c r="A20" s="325" t="s">
        <v>275</v>
      </c>
      <c r="B20" s="236">
        <f>0.06</f>
        <v>0.06</v>
      </c>
      <c r="C20" s="341"/>
      <c r="D20" s="342">
        <f t="shared" si="0"/>
        <v>0</v>
      </c>
      <c r="E20" s="341"/>
      <c r="F20" s="342">
        <f>IFERROR(B20*E20,0)</f>
        <v>0</v>
      </c>
      <c r="G20" s="342">
        <f>IFERROR(D20+F20,0)</f>
        <v>0</v>
      </c>
    </row>
    <row r="21" spans="1:7" ht="18" customHeight="1">
      <c r="A21" s="325" t="s">
        <v>276</v>
      </c>
      <c r="B21" s="236">
        <f>0.12</f>
        <v>0.12</v>
      </c>
      <c r="C21" s="341"/>
      <c r="D21" s="342">
        <f t="shared" si="0"/>
        <v>0</v>
      </c>
      <c r="E21" s="341"/>
      <c r="F21" s="342">
        <f>IFERROR(B21*E21,0)</f>
        <v>0</v>
      </c>
      <c r="G21" s="342">
        <f>IFERROR(D21+F21,0)</f>
        <v>0</v>
      </c>
    </row>
    <row r="22" spans="1:7" ht="18" customHeight="1">
      <c r="A22" s="325" t="s">
        <v>24</v>
      </c>
      <c r="B22" s="236">
        <f>0.1</f>
        <v>0.1</v>
      </c>
      <c r="C22" s="341"/>
      <c r="D22" s="342">
        <f t="shared" si="0"/>
        <v>0</v>
      </c>
      <c r="E22" s="238"/>
      <c r="F22" s="238"/>
      <c r="G22" s="342">
        <f>D22</f>
        <v>0</v>
      </c>
    </row>
    <row r="23" spans="1:7" ht="18" customHeight="1">
      <c r="A23" s="325" t="s">
        <v>25</v>
      </c>
      <c r="B23" s="236">
        <f>0.1</f>
        <v>0.1</v>
      </c>
      <c r="C23" s="341"/>
      <c r="D23" s="342">
        <f t="shared" si="0"/>
        <v>0</v>
      </c>
      <c r="E23" s="238"/>
      <c r="F23" s="238"/>
      <c r="G23" s="342">
        <f>D23</f>
        <v>0</v>
      </c>
    </row>
    <row r="24" spans="1:7" ht="18" customHeight="1">
      <c r="A24" s="325" t="s">
        <v>27</v>
      </c>
      <c r="B24" s="237"/>
      <c r="C24" s="238"/>
      <c r="D24" s="238"/>
      <c r="E24" s="238"/>
      <c r="F24" s="238"/>
      <c r="G24" s="238"/>
    </row>
    <row r="25" spans="1:7" ht="18" customHeight="1">
      <c r="A25" s="325" t="s">
        <v>322</v>
      </c>
      <c r="B25" s="236">
        <f>0.1</f>
        <v>0.1</v>
      </c>
      <c r="C25" s="341"/>
      <c r="D25" s="342">
        <f>IFERROR(B25*C25,0)</f>
        <v>0</v>
      </c>
      <c r="E25" s="238"/>
      <c r="F25" s="238"/>
      <c r="G25" s="342">
        <f>D25</f>
        <v>0</v>
      </c>
    </row>
    <row r="26" spans="1:7" ht="18" customHeight="1">
      <c r="A26" s="325" t="s">
        <v>323</v>
      </c>
      <c r="B26" s="236">
        <f>0.2</f>
        <v>0.2</v>
      </c>
      <c r="C26" s="341"/>
      <c r="D26" s="342">
        <f>IFERROR(B26*C26,0)</f>
        <v>0</v>
      </c>
      <c r="E26" s="238"/>
      <c r="F26" s="238"/>
      <c r="G26" s="342">
        <f>D26</f>
        <v>0</v>
      </c>
    </row>
    <row r="27" spans="1:7" ht="18" customHeight="1">
      <c r="A27" s="325" t="s">
        <v>324</v>
      </c>
      <c r="B27" s="239">
        <v>0</v>
      </c>
      <c r="C27" s="341"/>
      <c r="D27" s="342">
        <f>IFERROR(B27*C27,0)</f>
        <v>0</v>
      </c>
      <c r="E27" s="238"/>
      <c r="F27" s="238"/>
      <c r="G27" s="342">
        <f>D27</f>
        <v>0</v>
      </c>
    </row>
    <row r="28" spans="1:7" ht="18" customHeight="1">
      <c r="A28" s="325" t="s">
        <v>325</v>
      </c>
      <c r="B28" s="237"/>
      <c r="C28" s="238"/>
      <c r="D28" s="238"/>
      <c r="E28" s="238"/>
      <c r="F28" s="238"/>
      <c r="G28" s="238"/>
    </row>
    <row r="29" spans="1:7" ht="18" customHeight="1">
      <c r="A29" s="325" t="s">
        <v>326</v>
      </c>
      <c r="B29" s="236">
        <f>0.07</f>
        <v>7.0000000000000007E-2</v>
      </c>
      <c r="C29" s="341"/>
      <c r="D29" s="342">
        <f>IFERROR(B29*C29,0)</f>
        <v>0</v>
      </c>
      <c r="E29" s="238"/>
      <c r="F29" s="238"/>
      <c r="G29" s="342">
        <f>D29</f>
        <v>0</v>
      </c>
    </row>
    <row r="30" spans="1:7" ht="18" customHeight="1">
      <c r="A30" s="325" t="s">
        <v>327</v>
      </c>
      <c r="B30" s="236">
        <f>0.15</f>
        <v>0.15</v>
      </c>
      <c r="C30" s="341"/>
      <c r="D30" s="342">
        <f>IFERROR(B30*C30,0)</f>
        <v>0</v>
      </c>
      <c r="E30" s="238"/>
      <c r="F30" s="238"/>
      <c r="G30" s="342">
        <f>D30</f>
        <v>0</v>
      </c>
    </row>
    <row r="31" spans="1:7" ht="18" customHeight="1">
      <c r="A31" s="325" t="s">
        <v>328</v>
      </c>
      <c r="B31" s="236">
        <f>0.4</f>
        <v>0.4</v>
      </c>
      <c r="C31" s="341"/>
      <c r="D31" s="342">
        <f>IFERROR(B31*C31,0)</f>
        <v>0</v>
      </c>
      <c r="E31" s="238"/>
      <c r="F31" s="238"/>
      <c r="G31" s="342">
        <f>D31</f>
        <v>0</v>
      </c>
    </row>
    <row r="32" spans="1:7" ht="18" customHeight="1">
      <c r="A32" s="325" t="s">
        <v>30</v>
      </c>
      <c r="B32" s="236">
        <f>0.03</f>
        <v>0.03</v>
      </c>
      <c r="C32" s="341"/>
      <c r="D32" s="342">
        <f>IFERROR(B32*C32,0)</f>
        <v>0</v>
      </c>
      <c r="E32" s="341"/>
      <c r="F32" s="342">
        <f>IFERROR(B32*E32,0)</f>
        <v>0</v>
      </c>
      <c r="G32" s="342">
        <f>IFERROR(D32+F32,0)</f>
        <v>0</v>
      </c>
    </row>
    <row r="33" spans="1:7" ht="18" customHeight="1">
      <c r="A33" s="325" t="s">
        <v>295</v>
      </c>
      <c r="B33" s="237"/>
      <c r="C33" s="238"/>
      <c r="D33" s="238"/>
      <c r="E33" s="238"/>
      <c r="F33" s="238"/>
      <c r="G33" s="238"/>
    </row>
    <row r="34" spans="1:7" ht="18" customHeight="1">
      <c r="A34" s="325" t="s">
        <v>329</v>
      </c>
      <c r="B34" s="236">
        <f>0.04</f>
        <v>0.04</v>
      </c>
      <c r="C34" s="341"/>
      <c r="D34" s="342">
        <f>IFERROR(B34*C34,0)</f>
        <v>0</v>
      </c>
      <c r="E34" s="238"/>
      <c r="F34" s="238"/>
      <c r="G34" s="342">
        <f>D34</f>
        <v>0</v>
      </c>
    </row>
    <row r="35" spans="1:7" ht="18" customHeight="1">
      <c r="A35" s="325" t="s">
        <v>7</v>
      </c>
      <c r="B35" s="237"/>
      <c r="C35" s="342">
        <f>SUM(C6:C34)</f>
        <v>0</v>
      </c>
      <c r="D35" s="342">
        <f>SUM(D6:D34)</f>
        <v>0</v>
      </c>
      <c r="E35" s="342">
        <f>SUM(E6:E34)</f>
        <v>0</v>
      </c>
      <c r="F35" s="342">
        <f>SUM(F6:F34)</f>
        <v>0</v>
      </c>
      <c r="G35" s="342">
        <f>SUM(G6:G34)</f>
        <v>0</v>
      </c>
    </row>
    <row r="36" spans="1:7" ht="18" customHeight="1">
      <c r="A36" s="325" t="s">
        <v>330</v>
      </c>
      <c r="B36" s="237"/>
      <c r="C36" s="343"/>
      <c r="D36" s="343"/>
      <c r="E36" s="343"/>
      <c r="F36" s="343"/>
      <c r="G36" s="343"/>
    </row>
    <row r="37" spans="1:7" ht="18" customHeight="1">
      <c r="A37" s="325" t="s">
        <v>331</v>
      </c>
      <c r="B37" s="237"/>
      <c r="C37" s="343"/>
      <c r="D37" s="343"/>
      <c r="E37" s="343"/>
      <c r="F37" s="343"/>
      <c r="G37" s="343"/>
    </row>
  </sheetData>
  <mergeCells count="6">
    <mergeCell ref="A1:G1"/>
    <mergeCell ref="A2:A3"/>
    <mergeCell ref="B2:B3"/>
    <mergeCell ref="C2:D2"/>
    <mergeCell ref="E2:F2"/>
    <mergeCell ref="G2:G3"/>
  </mergeCells>
  <dataValidations count="1">
    <dataValidation type="decimal" showErrorMessage="1" errorTitle="Kesalahan Jenis Data" error="Data yang dimasukkan harus berupa Angka!" sqref="C34 E32 C29:C32 C6:C7 C25:C26 B15:C15 E17:E21 E12:E15 B27:C27 C12:C14 E9:E10 C9:C10 E6:E7 C17:C23" xr:uid="{00000000-0002-0000-1000-000000000000}">
      <formula1>-1000000000000000000</formula1>
      <formula2>1000000000000000000</formula2>
    </dataValidation>
  </dataValidations>
  <pageMargins left="0.25" right="0.25" top="0.75" bottom="0.75" header="0.3" footer="0.3"/>
  <pageSetup paperSize="9" scale="6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V167"/>
  <sheetViews>
    <sheetView topLeftCell="A3" zoomScaleNormal="100" zoomScaleSheetLayoutView="53" workbookViewId="0">
      <selection activeCell="E16" sqref="A1:XFD1048576"/>
    </sheetView>
  </sheetViews>
  <sheetFormatPr baseColWidth="10" defaultColWidth="9.1640625" defaultRowHeight="19"/>
  <cols>
    <col min="1" max="1" width="98.5" style="268" bestFit="1" customWidth="1"/>
    <col min="2" max="2" width="9.1640625" style="268"/>
    <col min="3" max="3" width="14" style="268" bestFit="1" customWidth="1"/>
    <col min="4" max="4" width="9.33203125" style="268" bestFit="1" customWidth="1"/>
    <col min="5" max="5" width="9.1640625" style="268"/>
    <col min="6" max="6" width="14" style="268" bestFit="1" customWidth="1"/>
    <col min="7" max="7" width="9.33203125" style="268" bestFit="1" customWidth="1"/>
    <col min="8" max="8" width="9.1640625" style="268"/>
    <col min="9" max="9" width="14" style="268" bestFit="1" customWidth="1"/>
    <col min="10" max="10" width="9.33203125" style="268" bestFit="1" customWidth="1"/>
    <col min="11" max="11" width="9.1640625" style="268"/>
    <col min="12" max="12" width="14" style="268" bestFit="1" customWidth="1"/>
    <col min="13" max="13" width="9.33203125" style="268" bestFit="1" customWidth="1"/>
    <col min="14" max="14" width="9.1640625" style="268"/>
    <col min="15" max="15" width="19.1640625" style="268" bestFit="1" customWidth="1"/>
    <col min="16" max="16" width="9.33203125" style="268" bestFit="1" customWidth="1"/>
    <col min="17" max="17" width="9.1640625" style="268"/>
    <col min="18" max="18" width="14" style="268" bestFit="1" customWidth="1"/>
    <col min="19" max="19" width="9.33203125" style="268" bestFit="1" customWidth="1"/>
    <col min="20" max="20" width="9.1640625" style="268"/>
    <col min="21" max="21" width="14" style="268" bestFit="1" customWidth="1"/>
    <col min="22" max="23" width="9.33203125" style="268" bestFit="1" customWidth="1"/>
    <col min="24" max="24" width="9.1640625" style="268"/>
    <col min="25" max="26" width="9.33203125" style="268" bestFit="1" customWidth="1"/>
    <col min="27" max="27" width="9.1640625" style="268"/>
    <col min="28" max="29" width="9.33203125" style="268" bestFit="1" customWidth="1"/>
    <col min="30" max="30" width="9.1640625" style="268"/>
    <col min="31" max="32" width="9.33203125" style="268" bestFit="1" customWidth="1"/>
    <col min="33" max="33" width="9.1640625" style="268"/>
    <col min="34" max="35" width="9.33203125" style="268" bestFit="1" customWidth="1"/>
    <col min="36" max="36" width="9.1640625" style="268"/>
    <col min="37" max="38" width="9.33203125" style="268" bestFit="1" customWidth="1"/>
    <col min="39" max="39" width="9.1640625" style="268"/>
    <col min="40" max="41" width="9.33203125" style="268" bestFit="1" customWidth="1"/>
    <col min="42" max="42" width="9.1640625" style="268"/>
    <col min="43" max="44" width="9.33203125" style="268" bestFit="1" customWidth="1"/>
    <col min="45" max="45" width="9.1640625" style="268"/>
    <col min="46" max="47" width="9.33203125" style="268" bestFit="1" customWidth="1"/>
    <col min="48" max="48" width="9.1640625" style="268"/>
    <col min="49" max="50" width="9.33203125" style="268" bestFit="1" customWidth="1"/>
    <col min="51" max="51" width="19.1640625" style="268" bestFit="1" customWidth="1"/>
    <col min="52" max="52" width="9.33203125" style="268" bestFit="1" customWidth="1"/>
    <col min="53" max="16384" width="9.1640625" style="268"/>
  </cols>
  <sheetData>
    <row r="1" spans="1:22">
      <c r="A1" s="680" t="s">
        <v>361</v>
      </c>
      <c r="B1" s="680"/>
      <c r="C1" s="680"/>
      <c r="D1" s="680"/>
      <c r="E1" s="680"/>
      <c r="F1" s="680"/>
      <c r="G1" s="680"/>
      <c r="H1" s="680"/>
      <c r="I1" s="680"/>
      <c r="J1" s="680"/>
      <c r="K1" s="680"/>
      <c r="L1" s="680"/>
      <c r="M1" s="680"/>
      <c r="N1" s="680"/>
      <c r="O1" s="680"/>
      <c r="P1" s="680"/>
      <c r="Q1" s="680"/>
      <c r="R1" s="680"/>
      <c r="S1" s="680"/>
      <c r="T1" s="680"/>
      <c r="U1" s="680"/>
      <c r="V1" s="680"/>
    </row>
    <row r="2" spans="1:22" ht="18.75" customHeight="1">
      <c r="A2" s="694" t="s">
        <v>0</v>
      </c>
      <c r="B2" s="746" t="str">
        <f>"USD"</f>
        <v>USD</v>
      </c>
      <c r="C2" s="747"/>
      <c r="D2" s="748"/>
      <c r="E2" s="742" t="str">
        <f>"JPY"</f>
        <v>JPY</v>
      </c>
      <c r="F2" s="743"/>
      <c r="G2" s="744"/>
      <c r="H2" s="742" t="str">
        <f>"EUR"</f>
        <v>EUR</v>
      </c>
      <c r="I2" s="743"/>
      <c r="J2" s="744"/>
      <c r="K2" s="742" t="str">
        <f>"GBP"</f>
        <v>GBP</v>
      </c>
      <c r="L2" s="743"/>
      <c r="M2" s="744"/>
      <c r="N2" s="742" t="str">
        <f>"SGD"</f>
        <v>SGD</v>
      </c>
      <c r="O2" s="743"/>
      <c r="P2" s="744"/>
      <c r="Q2" s="742" t="str">
        <f>"AUD"</f>
        <v>AUD</v>
      </c>
      <c r="R2" s="743"/>
      <c r="S2" s="744"/>
      <c r="T2" s="742" t="str">
        <f>"CNY"</f>
        <v>CNY</v>
      </c>
      <c r="U2" s="743"/>
      <c r="V2" s="744"/>
    </row>
    <row r="3" spans="1:22" ht="60">
      <c r="A3" s="694"/>
      <c r="B3" s="233" t="s">
        <v>334</v>
      </c>
      <c r="C3" s="234" t="str">
        <f>"Tradisional"</f>
        <v>Tradisional</v>
      </c>
      <c r="D3" s="234" t="str">
        <f>"PAYDI"</f>
        <v>PAYDI</v>
      </c>
      <c r="E3" s="234" t="s">
        <v>334</v>
      </c>
      <c r="F3" s="234" t="str">
        <f>"Tradisional"</f>
        <v>Tradisional</v>
      </c>
      <c r="G3" s="234" t="str">
        <f>"PAYDI"</f>
        <v>PAYDI</v>
      </c>
      <c r="H3" s="234" t="s">
        <v>334</v>
      </c>
      <c r="I3" s="234" t="str">
        <f>"Tradisional"</f>
        <v>Tradisional</v>
      </c>
      <c r="J3" s="234" t="str">
        <f>"PAYDI"</f>
        <v>PAYDI</v>
      </c>
      <c r="K3" s="234" t="s">
        <v>334</v>
      </c>
      <c r="L3" s="234" t="str">
        <f>"Tradisional"</f>
        <v>Tradisional</v>
      </c>
      <c r="M3" s="234" t="str">
        <f>"PAYDI"</f>
        <v>PAYDI</v>
      </c>
      <c r="N3" s="234" t="s">
        <v>334</v>
      </c>
      <c r="O3" s="234" t="str">
        <f>"Tradisional"</f>
        <v>Tradisional</v>
      </c>
      <c r="P3" s="234" t="str">
        <f>"PAYDI"</f>
        <v>PAYDI</v>
      </c>
      <c r="Q3" s="234" t="s">
        <v>334</v>
      </c>
      <c r="R3" s="234" t="str">
        <f>"Tradisional"</f>
        <v>Tradisional</v>
      </c>
      <c r="S3" s="234" t="str">
        <f>"PAYDI"</f>
        <v>PAYDI</v>
      </c>
      <c r="T3" s="234" t="s">
        <v>334</v>
      </c>
      <c r="U3" s="234" t="str">
        <f>"Tradisional"</f>
        <v>Tradisional</v>
      </c>
      <c r="V3" s="234" t="str">
        <f>"PAYDI"</f>
        <v>PAYDI</v>
      </c>
    </row>
    <row r="4" spans="1:22" ht="15" customHeight="1">
      <c r="A4" s="344" t="s">
        <v>246</v>
      </c>
      <c r="B4" s="345"/>
      <c r="C4" s="205"/>
      <c r="D4" s="205"/>
      <c r="E4" s="205"/>
      <c r="F4" s="205"/>
      <c r="G4" s="205"/>
      <c r="H4" s="205"/>
      <c r="I4" s="205"/>
      <c r="J4" s="205"/>
      <c r="K4" s="205"/>
      <c r="L4" s="205"/>
      <c r="M4" s="205"/>
      <c r="N4" s="205"/>
      <c r="O4" s="205"/>
      <c r="P4" s="205"/>
      <c r="Q4" s="205"/>
      <c r="R4" s="205"/>
      <c r="S4" s="205"/>
      <c r="T4" s="205"/>
      <c r="U4" s="205"/>
      <c r="V4" s="205"/>
    </row>
    <row r="5" spans="1:22" ht="15" customHeight="1">
      <c r="A5" s="347" t="s">
        <v>12</v>
      </c>
      <c r="B5" s="348" t="s">
        <v>335</v>
      </c>
      <c r="C5" s="206"/>
      <c r="D5" s="206"/>
      <c r="E5" s="349" t="s">
        <v>336</v>
      </c>
      <c r="F5" s="206"/>
      <c r="G5" s="206"/>
      <c r="H5" s="349" t="s">
        <v>337</v>
      </c>
      <c r="I5" s="206"/>
      <c r="J5" s="206"/>
      <c r="K5" s="349" t="s">
        <v>338</v>
      </c>
      <c r="L5" s="206">
        <v>0</v>
      </c>
      <c r="M5" s="206">
        <v>0</v>
      </c>
      <c r="N5" s="349" t="s">
        <v>339</v>
      </c>
      <c r="O5" s="206">
        <v>0</v>
      </c>
      <c r="P5" s="206">
        <v>0</v>
      </c>
      <c r="Q5" s="349" t="s">
        <v>340</v>
      </c>
      <c r="R5" s="206">
        <v>0</v>
      </c>
      <c r="S5" s="206">
        <v>0</v>
      </c>
      <c r="T5" s="349" t="s">
        <v>341</v>
      </c>
      <c r="U5" s="206">
        <v>0</v>
      </c>
      <c r="V5" s="206">
        <v>0</v>
      </c>
    </row>
    <row r="6" spans="1:22" ht="15" customHeight="1">
      <c r="A6" s="347" t="s">
        <v>13</v>
      </c>
      <c r="B6" s="348" t="s">
        <v>335</v>
      </c>
      <c r="C6" s="206"/>
      <c r="D6" s="206"/>
      <c r="E6" s="349" t="s">
        <v>336</v>
      </c>
      <c r="F6" s="206"/>
      <c r="G6" s="206"/>
      <c r="H6" s="349" t="s">
        <v>337</v>
      </c>
      <c r="I6" s="206"/>
      <c r="J6" s="206"/>
      <c r="K6" s="349" t="s">
        <v>338</v>
      </c>
      <c r="L6" s="206">
        <v>0</v>
      </c>
      <c r="M6" s="206">
        <v>0</v>
      </c>
      <c r="N6" s="349" t="s">
        <v>339</v>
      </c>
      <c r="O6" s="206">
        <v>0</v>
      </c>
      <c r="P6" s="206">
        <v>0</v>
      </c>
      <c r="Q6" s="349" t="s">
        <v>340</v>
      </c>
      <c r="R6" s="206">
        <v>0</v>
      </c>
      <c r="S6" s="206">
        <v>0</v>
      </c>
      <c r="T6" s="349" t="s">
        <v>341</v>
      </c>
      <c r="U6" s="206">
        <v>0</v>
      </c>
      <c r="V6" s="206">
        <v>0</v>
      </c>
    </row>
    <row r="7" spans="1:22" ht="15" customHeight="1">
      <c r="A7" s="347" t="s">
        <v>14</v>
      </c>
      <c r="B7" s="348" t="s">
        <v>335</v>
      </c>
      <c r="C7" s="206"/>
      <c r="D7" s="206"/>
      <c r="E7" s="349" t="s">
        <v>336</v>
      </c>
      <c r="F7" s="206"/>
      <c r="G7" s="206"/>
      <c r="H7" s="349" t="s">
        <v>337</v>
      </c>
      <c r="I7" s="206"/>
      <c r="J7" s="206"/>
      <c r="K7" s="349" t="s">
        <v>338</v>
      </c>
      <c r="L7" s="206">
        <v>0</v>
      </c>
      <c r="M7" s="206">
        <v>0</v>
      </c>
      <c r="N7" s="349" t="s">
        <v>339</v>
      </c>
      <c r="O7" s="206">
        <v>0</v>
      </c>
      <c r="P7" s="206">
        <v>0</v>
      </c>
      <c r="Q7" s="349" t="s">
        <v>340</v>
      </c>
      <c r="R7" s="206">
        <v>0</v>
      </c>
      <c r="S7" s="206">
        <v>0</v>
      </c>
      <c r="T7" s="349" t="s">
        <v>341</v>
      </c>
      <c r="U7" s="206">
        <v>0</v>
      </c>
      <c r="V7" s="206">
        <v>0</v>
      </c>
    </row>
    <row r="8" spans="1:22" ht="15" customHeight="1">
      <c r="A8" s="347" t="s">
        <v>15</v>
      </c>
      <c r="B8" s="348" t="s">
        <v>335</v>
      </c>
      <c r="C8" s="206"/>
      <c r="D8" s="206"/>
      <c r="E8" s="349" t="s">
        <v>336</v>
      </c>
      <c r="F8" s="206"/>
      <c r="G8" s="206"/>
      <c r="H8" s="349" t="s">
        <v>337</v>
      </c>
      <c r="I8" s="206"/>
      <c r="J8" s="206"/>
      <c r="K8" s="349" t="s">
        <v>338</v>
      </c>
      <c r="L8" s="206">
        <v>0</v>
      </c>
      <c r="M8" s="206">
        <v>0</v>
      </c>
      <c r="N8" s="349" t="s">
        <v>339</v>
      </c>
      <c r="O8" s="206">
        <v>0</v>
      </c>
      <c r="P8" s="206">
        <v>0</v>
      </c>
      <c r="Q8" s="349" t="s">
        <v>340</v>
      </c>
      <c r="R8" s="206">
        <v>0</v>
      </c>
      <c r="S8" s="206">
        <v>0</v>
      </c>
      <c r="T8" s="349" t="s">
        <v>341</v>
      </c>
      <c r="U8" s="206">
        <v>0</v>
      </c>
      <c r="V8" s="206">
        <v>0</v>
      </c>
    </row>
    <row r="9" spans="1:22" ht="15" customHeight="1">
      <c r="A9" s="347" t="s">
        <v>16</v>
      </c>
      <c r="B9" s="348" t="s">
        <v>335</v>
      </c>
      <c r="C9" s="206"/>
      <c r="D9" s="206"/>
      <c r="E9" s="349" t="s">
        <v>336</v>
      </c>
      <c r="F9" s="206"/>
      <c r="G9" s="206"/>
      <c r="H9" s="349" t="s">
        <v>337</v>
      </c>
      <c r="I9" s="206"/>
      <c r="J9" s="206"/>
      <c r="K9" s="349" t="s">
        <v>338</v>
      </c>
      <c r="L9" s="206">
        <v>0</v>
      </c>
      <c r="M9" s="206">
        <v>0</v>
      </c>
      <c r="N9" s="349" t="s">
        <v>339</v>
      </c>
      <c r="O9" s="206">
        <v>0</v>
      </c>
      <c r="P9" s="206">
        <v>0</v>
      </c>
      <c r="Q9" s="349" t="s">
        <v>340</v>
      </c>
      <c r="R9" s="206">
        <v>0</v>
      </c>
      <c r="S9" s="206">
        <v>0</v>
      </c>
      <c r="T9" s="349" t="s">
        <v>341</v>
      </c>
      <c r="U9" s="206">
        <v>0</v>
      </c>
      <c r="V9" s="206">
        <v>0</v>
      </c>
    </row>
    <row r="10" spans="1:22" ht="15" customHeight="1">
      <c r="A10" s="347" t="s">
        <v>17</v>
      </c>
      <c r="B10" s="348" t="s">
        <v>335</v>
      </c>
      <c r="C10" s="206"/>
      <c r="D10" s="206"/>
      <c r="E10" s="349" t="s">
        <v>336</v>
      </c>
      <c r="F10" s="206"/>
      <c r="G10" s="206"/>
      <c r="H10" s="349" t="s">
        <v>337</v>
      </c>
      <c r="I10" s="206"/>
      <c r="J10" s="206"/>
      <c r="K10" s="349" t="s">
        <v>338</v>
      </c>
      <c r="L10" s="206">
        <v>0</v>
      </c>
      <c r="M10" s="206">
        <v>0</v>
      </c>
      <c r="N10" s="349" t="s">
        <v>339</v>
      </c>
      <c r="O10" s="206">
        <v>0</v>
      </c>
      <c r="P10" s="206">
        <v>0</v>
      </c>
      <c r="Q10" s="349" t="s">
        <v>340</v>
      </c>
      <c r="R10" s="206">
        <v>0</v>
      </c>
      <c r="S10" s="206">
        <v>0</v>
      </c>
      <c r="T10" s="349" t="s">
        <v>341</v>
      </c>
      <c r="U10" s="206">
        <v>0</v>
      </c>
      <c r="V10" s="206">
        <v>0</v>
      </c>
    </row>
    <row r="11" spans="1:22" ht="15" customHeight="1">
      <c r="A11" s="347" t="s">
        <v>355</v>
      </c>
      <c r="B11" s="348" t="s">
        <v>335</v>
      </c>
      <c r="C11" s="206"/>
      <c r="D11" s="206"/>
      <c r="E11" s="349" t="s">
        <v>336</v>
      </c>
      <c r="F11" s="206"/>
      <c r="G11" s="206"/>
      <c r="H11" s="349" t="s">
        <v>337</v>
      </c>
      <c r="I11" s="206"/>
      <c r="J11" s="206"/>
      <c r="K11" s="349" t="s">
        <v>338</v>
      </c>
      <c r="L11" s="206">
        <v>0</v>
      </c>
      <c r="M11" s="206">
        <v>0</v>
      </c>
      <c r="N11" s="349" t="s">
        <v>339</v>
      </c>
      <c r="O11" s="206">
        <v>0</v>
      </c>
      <c r="P11" s="206">
        <v>0</v>
      </c>
      <c r="Q11" s="349" t="s">
        <v>340</v>
      </c>
      <c r="R11" s="206">
        <v>0</v>
      </c>
      <c r="S11" s="206">
        <v>0</v>
      </c>
      <c r="T11" s="349" t="s">
        <v>341</v>
      </c>
      <c r="U11" s="206">
        <v>0</v>
      </c>
      <c r="V11" s="206">
        <v>0</v>
      </c>
    </row>
    <row r="12" spans="1:22" ht="15" customHeight="1">
      <c r="A12" s="347" t="s">
        <v>19</v>
      </c>
      <c r="B12" s="348" t="s">
        <v>335</v>
      </c>
      <c r="C12" s="206"/>
      <c r="D12" s="206"/>
      <c r="E12" s="349" t="s">
        <v>336</v>
      </c>
      <c r="F12" s="206"/>
      <c r="G12" s="206"/>
      <c r="H12" s="349" t="s">
        <v>337</v>
      </c>
      <c r="I12" s="206"/>
      <c r="J12" s="206"/>
      <c r="K12" s="349" t="s">
        <v>338</v>
      </c>
      <c r="L12" s="206">
        <v>0</v>
      </c>
      <c r="M12" s="206">
        <v>0</v>
      </c>
      <c r="N12" s="349" t="s">
        <v>339</v>
      </c>
      <c r="O12" s="206">
        <v>0</v>
      </c>
      <c r="P12" s="206">
        <v>0</v>
      </c>
      <c r="Q12" s="349" t="s">
        <v>340</v>
      </c>
      <c r="R12" s="206">
        <v>0</v>
      </c>
      <c r="S12" s="206">
        <v>0</v>
      </c>
      <c r="T12" s="349" t="s">
        <v>341</v>
      </c>
      <c r="U12" s="206">
        <v>0</v>
      </c>
      <c r="V12" s="206">
        <v>0</v>
      </c>
    </row>
    <row r="13" spans="1:22" ht="15" customHeight="1">
      <c r="A13" s="347" t="s">
        <v>20</v>
      </c>
      <c r="B13" s="348" t="s">
        <v>335</v>
      </c>
      <c r="C13" s="206"/>
      <c r="D13" s="206"/>
      <c r="E13" s="349" t="s">
        <v>336</v>
      </c>
      <c r="F13" s="206"/>
      <c r="G13" s="206"/>
      <c r="H13" s="349" t="s">
        <v>337</v>
      </c>
      <c r="I13" s="206"/>
      <c r="J13" s="206"/>
      <c r="K13" s="349" t="s">
        <v>338</v>
      </c>
      <c r="L13" s="206">
        <v>0</v>
      </c>
      <c r="M13" s="206">
        <v>0</v>
      </c>
      <c r="N13" s="349" t="s">
        <v>339</v>
      </c>
      <c r="O13" s="206">
        <v>0</v>
      </c>
      <c r="P13" s="206">
        <v>0</v>
      </c>
      <c r="Q13" s="349" t="s">
        <v>340</v>
      </c>
      <c r="R13" s="206">
        <v>0</v>
      </c>
      <c r="S13" s="206">
        <v>0</v>
      </c>
      <c r="T13" s="349" t="s">
        <v>341</v>
      </c>
      <c r="U13" s="206">
        <v>0</v>
      </c>
      <c r="V13" s="206">
        <v>0</v>
      </c>
    </row>
    <row r="14" spans="1:22" ht="15" customHeight="1">
      <c r="A14" s="347" t="s">
        <v>21</v>
      </c>
      <c r="B14" s="348" t="s">
        <v>335</v>
      </c>
      <c r="C14" s="206"/>
      <c r="D14" s="206"/>
      <c r="E14" s="349" t="s">
        <v>336</v>
      </c>
      <c r="F14" s="206"/>
      <c r="G14" s="206"/>
      <c r="H14" s="349" t="s">
        <v>337</v>
      </c>
      <c r="I14" s="206"/>
      <c r="J14" s="206"/>
      <c r="K14" s="349" t="s">
        <v>338</v>
      </c>
      <c r="L14" s="206">
        <v>0</v>
      </c>
      <c r="M14" s="206">
        <v>0</v>
      </c>
      <c r="N14" s="349" t="s">
        <v>339</v>
      </c>
      <c r="O14" s="206">
        <v>0</v>
      </c>
      <c r="P14" s="206">
        <v>0</v>
      </c>
      <c r="Q14" s="349" t="s">
        <v>340</v>
      </c>
      <c r="R14" s="206">
        <v>0</v>
      </c>
      <c r="S14" s="206">
        <v>0</v>
      </c>
      <c r="T14" s="349" t="s">
        <v>341</v>
      </c>
      <c r="U14" s="206">
        <v>0</v>
      </c>
      <c r="V14" s="206">
        <v>0</v>
      </c>
    </row>
    <row r="15" spans="1:22" ht="15" customHeight="1">
      <c r="A15" s="347" t="s">
        <v>22</v>
      </c>
      <c r="B15" s="348" t="s">
        <v>335</v>
      </c>
      <c r="C15" s="206"/>
      <c r="D15" s="206"/>
      <c r="E15" s="349" t="s">
        <v>336</v>
      </c>
      <c r="F15" s="206"/>
      <c r="G15" s="206"/>
      <c r="H15" s="349" t="s">
        <v>337</v>
      </c>
      <c r="I15" s="206"/>
      <c r="J15" s="206"/>
      <c r="K15" s="349" t="s">
        <v>338</v>
      </c>
      <c r="L15" s="206">
        <v>0</v>
      </c>
      <c r="M15" s="206">
        <v>0</v>
      </c>
      <c r="N15" s="349" t="s">
        <v>339</v>
      </c>
      <c r="O15" s="206">
        <v>0</v>
      </c>
      <c r="P15" s="206">
        <v>0</v>
      </c>
      <c r="Q15" s="349" t="s">
        <v>340</v>
      </c>
      <c r="R15" s="206">
        <v>0</v>
      </c>
      <c r="S15" s="206">
        <v>0</v>
      </c>
      <c r="T15" s="349" t="s">
        <v>341</v>
      </c>
      <c r="U15" s="206">
        <v>0</v>
      </c>
      <c r="V15" s="206">
        <v>0</v>
      </c>
    </row>
    <row r="16" spans="1:22" ht="15" customHeight="1">
      <c r="A16" s="347" t="s">
        <v>23</v>
      </c>
      <c r="B16" s="348" t="s">
        <v>335</v>
      </c>
      <c r="C16" s="206"/>
      <c r="D16" s="206"/>
      <c r="E16" s="349" t="s">
        <v>336</v>
      </c>
      <c r="F16" s="206"/>
      <c r="G16" s="206"/>
      <c r="H16" s="349" t="s">
        <v>337</v>
      </c>
      <c r="I16" s="206"/>
      <c r="J16" s="206"/>
      <c r="K16" s="349" t="s">
        <v>338</v>
      </c>
      <c r="L16" s="206">
        <v>0</v>
      </c>
      <c r="M16" s="206">
        <v>0</v>
      </c>
      <c r="N16" s="349" t="s">
        <v>339</v>
      </c>
      <c r="O16" s="206">
        <v>0</v>
      </c>
      <c r="P16" s="206">
        <v>0</v>
      </c>
      <c r="Q16" s="349" t="s">
        <v>340</v>
      </c>
      <c r="R16" s="206">
        <v>0</v>
      </c>
      <c r="S16" s="206">
        <v>0</v>
      </c>
      <c r="T16" s="349" t="s">
        <v>341</v>
      </c>
      <c r="U16" s="206">
        <v>0</v>
      </c>
      <c r="V16" s="206">
        <v>0</v>
      </c>
    </row>
    <row r="17" spans="1:22" ht="15" customHeight="1">
      <c r="A17" s="347" t="s">
        <v>24</v>
      </c>
      <c r="B17" s="348" t="s">
        <v>335</v>
      </c>
      <c r="C17" s="206"/>
      <c r="D17" s="206"/>
      <c r="E17" s="349" t="s">
        <v>336</v>
      </c>
      <c r="F17" s="206"/>
      <c r="G17" s="206"/>
      <c r="H17" s="349" t="s">
        <v>337</v>
      </c>
      <c r="I17" s="206"/>
      <c r="J17" s="206"/>
      <c r="K17" s="349" t="s">
        <v>338</v>
      </c>
      <c r="L17" s="206">
        <v>0</v>
      </c>
      <c r="M17" s="206">
        <v>0</v>
      </c>
      <c r="N17" s="349" t="s">
        <v>339</v>
      </c>
      <c r="O17" s="206">
        <v>0</v>
      </c>
      <c r="P17" s="206">
        <v>0</v>
      </c>
      <c r="Q17" s="349" t="s">
        <v>340</v>
      </c>
      <c r="R17" s="206">
        <v>0</v>
      </c>
      <c r="S17" s="206">
        <v>0</v>
      </c>
      <c r="T17" s="349" t="s">
        <v>341</v>
      </c>
      <c r="U17" s="206">
        <v>0</v>
      </c>
      <c r="V17" s="206">
        <v>0</v>
      </c>
    </row>
    <row r="18" spans="1:22" ht="15" customHeight="1">
      <c r="A18" s="347" t="s">
        <v>356</v>
      </c>
      <c r="B18" s="348" t="s">
        <v>335</v>
      </c>
      <c r="C18" s="206"/>
      <c r="D18" s="206"/>
      <c r="E18" s="349" t="s">
        <v>336</v>
      </c>
      <c r="F18" s="206"/>
      <c r="G18" s="206"/>
      <c r="H18" s="349" t="s">
        <v>337</v>
      </c>
      <c r="I18" s="206"/>
      <c r="J18" s="206"/>
      <c r="K18" s="349" t="s">
        <v>338</v>
      </c>
      <c r="L18" s="206">
        <v>0</v>
      </c>
      <c r="M18" s="206">
        <v>0</v>
      </c>
      <c r="N18" s="349" t="s">
        <v>339</v>
      </c>
      <c r="O18" s="206">
        <v>0</v>
      </c>
      <c r="P18" s="206">
        <v>0</v>
      </c>
      <c r="Q18" s="349" t="s">
        <v>340</v>
      </c>
      <c r="R18" s="206">
        <v>0</v>
      </c>
      <c r="S18" s="206">
        <v>0</v>
      </c>
      <c r="T18" s="349" t="s">
        <v>341</v>
      </c>
      <c r="U18" s="206">
        <v>0</v>
      </c>
      <c r="V18" s="206">
        <v>0</v>
      </c>
    </row>
    <row r="19" spans="1:22" ht="15" customHeight="1">
      <c r="A19" s="347" t="s">
        <v>26</v>
      </c>
      <c r="B19" s="348" t="s">
        <v>335</v>
      </c>
      <c r="C19" s="206"/>
      <c r="D19" s="206"/>
      <c r="E19" s="349" t="s">
        <v>336</v>
      </c>
      <c r="F19" s="206"/>
      <c r="G19" s="206"/>
      <c r="H19" s="349" t="s">
        <v>337</v>
      </c>
      <c r="I19" s="206"/>
      <c r="J19" s="206"/>
      <c r="K19" s="349" t="s">
        <v>338</v>
      </c>
      <c r="L19" s="206">
        <v>0</v>
      </c>
      <c r="M19" s="206">
        <v>0</v>
      </c>
      <c r="N19" s="349" t="s">
        <v>339</v>
      </c>
      <c r="O19" s="206">
        <v>0</v>
      </c>
      <c r="P19" s="206">
        <v>0</v>
      </c>
      <c r="Q19" s="349" t="s">
        <v>340</v>
      </c>
      <c r="R19" s="206">
        <v>0</v>
      </c>
      <c r="S19" s="206">
        <v>0</v>
      </c>
      <c r="T19" s="349" t="s">
        <v>341</v>
      </c>
      <c r="U19" s="206">
        <v>0</v>
      </c>
      <c r="V19" s="206">
        <v>0</v>
      </c>
    </row>
    <row r="20" spans="1:22" ht="15" customHeight="1">
      <c r="A20" s="347" t="s">
        <v>27</v>
      </c>
      <c r="B20" s="348" t="s">
        <v>335</v>
      </c>
      <c r="C20" s="206"/>
      <c r="D20" s="206"/>
      <c r="E20" s="349" t="s">
        <v>336</v>
      </c>
      <c r="F20" s="206"/>
      <c r="G20" s="206"/>
      <c r="H20" s="349" t="s">
        <v>337</v>
      </c>
      <c r="I20" s="206"/>
      <c r="J20" s="206"/>
      <c r="K20" s="349" t="s">
        <v>338</v>
      </c>
      <c r="L20" s="206">
        <v>0</v>
      </c>
      <c r="M20" s="206">
        <v>0</v>
      </c>
      <c r="N20" s="349" t="s">
        <v>339</v>
      </c>
      <c r="O20" s="206">
        <v>0</v>
      </c>
      <c r="P20" s="206">
        <v>0</v>
      </c>
      <c r="Q20" s="349" t="s">
        <v>340</v>
      </c>
      <c r="R20" s="206">
        <v>0</v>
      </c>
      <c r="S20" s="206">
        <v>0</v>
      </c>
      <c r="T20" s="349" t="s">
        <v>341</v>
      </c>
      <c r="U20" s="206">
        <v>0</v>
      </c>
      <c r="V20" s="206">
        <v>0</v>
      </c>
    </row>
    <row r="21" spans="1:22" ht="15" customHeight="1">
      <c r="A21" s="347" t="s">
        <v>28</v>
      </c>
      <c r="B21" s="348" t="s">
        <v>335</v>
      </c>
      <c r="C21" s="206"/>
      <c r="D21" s="206"/>
      <c r="E21" s="349" t="s">
        <v>336</v>
      </c>
      <c r="F21" s="206"/>
      <c r="G21" s="206"/>
      <c r="H21" s="349" t="s">
        <v>337</v>
      </c>
      <c r="I21" s="206"/>
      <c r="J21" s="206"/>
      <c r="K21" s="349" t="s">
        <v>338</v>
      </c>
      <c r="L21" s="206">
        <v>0</v>
      </c>
      <c r="M21" s="206">
        <v>0</v>
      </c>
      <c r="N21" s="349" t="s">
        <v>339</v>
      </c>
      <c r="O21" s="206">
        <v>0</v>
      </c>
      <c r="P21" s="206">
        <v>0</v>
      </c>
      <c r="Q21" s="349" t="s">
        <v>340</v>
      </c>
      <c r="R21" s="206">
        <v>0</v>
      </c>
      <c r="S21" s="206">
        <v>0</v>
      </c>
      <c r="T21" s="349" t="s">
        <v>341</v>
      </c>
      <c r="U21" s="206">
        <v>0</v>
      </c>
      <c r="V21" s="206">
        <v>0</v>
      </c>
    </row>
    <row r="22" spans="1:22" ht="15" customHeight="1">
      <c r="A22" s="347" t="s">
        <v>29</v>
      </c>
      <c r="B22" s="348" t="s">
        <v>335</v>
      </c>
      <c r="C22" s="206"/>
      <c r="D22" s="206"/>
      <c r="E22" s="349" t="s">
        <v>336</v>
      </c>
      <c r="F22" s="206"/>
      <c r="G22" s="206"/>
      <c r="H22" s="349" t="s">
        <v>337</v>
      </c>
      <c r="I22" s="206"/>
      <c r="J22" s="206"/>
      <c r="K22" s="349" t="s">
        <v>338</v>
      </c>
      <c r="L22" s="206">
        <v>0</v>
      </c>
      <c r="M22" s="206">
        <v>0</v>
      </c>
      <c r="N22" s="349" t="s">
        <v>339</v>
      </c>
      <c r="O22" s="206">
        <v>0</v>
      </c>
      <c r="P22" s="206">
        <v>0</v>
      </c>
      <c r="Q22" s="349" t="s">
        <v>340</v>
      </c>
      <c r="R22" s="206">
        <v>0</v>
      </c>
      <c r="S22" s="206">
        <v>0</v>
      </c>
      <c r="T22" s="349" t="s">
        <v>341</v>
      </c>
      <c r="U22" s="206">
        <v>0</v>
      </c>
      <c r="V22" s="206">
        <v>0</v>
      </c>
    </row>
    <row r="23" spans="1:22" ht="15" customHeight="1">
      <c r="A23" s="347" t="s">
        <v>30</v>
      </c>
      <c r="B23" s="348" t="s">
        <v>335</v>
      </c>
      <c r="C23" s="206"/>
      <c r="D23" s="206"/>
      <c r="E23" s="349" t="s">
        <v>336</v>
      </c>
      <c r="F23" s="206"/>
      <c r="G23" s="206"/>
      <c r="H23" s="349" t="s">
        <v>337</v>
      </c>
      <c r="I23" s="206"/>
      <c r="J23" s="206"/>
      <c r="K23" s="349" t="s">
        <v>338</v>
      </c>
      <c r="L23" s="206">
        <v>0</v>
      </c>
      <c r="M23" s="206">
        <v>0</v>
      </c>
      <c r="N23" s="349" t="s">
        <v>339</v>
      </c>
      <c r="O23" s="206">
        <v>0</v>
      </c>
      <c r="P23" s="206">
        <v>0</v>
      </c>
      <c r="Q23" s="349" t="s">
        <v>340</v>
      </c>
      <c r="R23" s="206">
        <v>0</v>
      </c>
      <c r="S23" s="206">
        <v>0</v>
      </c>
      <c r="T23" s="349" t="s">
        <v>341</v>
      </c>
      <c r="U23" s="206">
        <v>0</v>
      </c>
      <c r="V23" s="206">
        <v>0</v>
      </c>
    </row>
    <row r="24" spans="1:22" ht="15" customHeight="1">
      <c r="A24" s="575" t="s">
        <v>31</v>
      </c>
      <c r="B24" s="348" t="s">
        <v>335</v>
      </c>
      <c r="C24" s="206"/>
      <c r="D24" s="206"/>
      <c r="E24" s="349" t="s">
        <v>336</v>
      </c>
      <c r="F24" s="206"/>
      <c r="G24" s="206"/>
      <c r="H24" s="349" t="s">
        <v>337</v>
      </c>
      <c r="I24" s="206"/>
      <c r="J24" s="206"/>
      <c r="K24" s="349" t="s">
        <v>338</v>
      </c>
      <c r="L24" s="206">
        <v>0</v>
      </c>
      <c r="M24" s="206">
        <v>0</v>
      </c>
      <c r="N24" s="349" t="s">
        <v>339</v>
      </c>
      <c r="O24" s="206">
        <v>0</v>
      </c>
      <c r="P24" s="206">
        <v>0</v>
      </c>
      <c r="Q24" s="349" t="s">
        <v>340</v>
      </c>
      <c r="R24" s="206">
        <v>0</v>
      </c>
      <c r="S24" s="206">
        <v>0</v>
      </c>
      <c r="T24" s="349" t="s">
        <v>341</v>
      </c>
      <c r="U24" s="206">
        <v>0</v>
      </c>
      <c r="V24" s="206">
        <v>0</v>
      </c>
    </row>
    <row r="25" spans="1:22" ht="15" customHeight="1">
      <c r="A25" s="347" t="s">
        <v>32</v>
      </c>
      <c r="B25" s="348" t="s">
        <v>335</v>
      </c>
      <c r="C25" s="206"/>
      <c r="D25" s="206"/>
      <c r="E25" s="349" t="s">
        <v>336</v>
      </c>
      <c r="F25" s="206"/>
      <c r="G25" s="206"/>
      <c r="H25" s="349" t="s">
        <v>337</v>
      </c>
      <c r="I25" s="206"/>
      <c r="J25" s="206"/>
      <c r="K25" s="349" t="s">
        <v>338</v>
      </c>
      <c r="L25" s="206">
        <v>0</v>
      </c>
      <c r="M25" s="206">
        <v>0</v>
      </c>
      <c r="N25" s="349" t="s">
        <v>339</v>
      </c>
      <c r="O25" s="206">
        <v>0</v>
      </c>
      <c r="P25" s="206">
        <v>0</v>
      </c>
      <c r="Q25" s="349" t="s">
        <v>340</v>
      </c>
      <c r="R25" s="206">
        <v>0</v>
      </c>
      <c r="S25" s="206">
        <v>0</v>
      </c>
      <c r="T25" s="349" t="s">
        <v>341</v>
      </c>
      <c r="U25" s="206">
        <v>0</v>
      </c>
      <c r="V25" s="206">
        <v>0</v>
      </c>
    </row>
    <row r="26" spans="1:22" ht="15" customHeight="1">
      <c r="A26" s="347" t="s">
        <v>36</v>
      </c>
      <c r="B26" s="348" t="s">
        <v>335</v>
      </c>
      <c r="C26" s="206"/>
      <c r="D26" s="206"/>
      <c r="E26" s="349" t="s">
        <v>336</v>
      </c>
      <c r="F26" s="206"/>
      <c r="G26" s="206"/>
      <c r="H26" s="349" t="s">
        <v>337</v>
      </c>
      <c r="I26" s="206"/>
      <c r="J26" s="206"/>
      <c r="K26" s="349" t="s">
        <v>338</v>
      </c>
      <c r="L26" s="206">
        <v>0</v>
      </c>
      <c r="M26" s="206">
        <v>0</v>
      </c>
      <c r="N26" s="349" t="s">
        <v>339</v>
      </c>
      <c r="O26" s="206">
        <v>0</v>
      </c>
      <c r="P26" s="206">
        <v>0</v>
      </c>
      <c r="Q26" s="349" t="s">
        <v>340</v>
      </c>
      <c r="R26" s="206">
        <v>0</v>
      </c>
      <c r="S26" s="206">
        <v>0</v>
      </c>
      <c r="T26" s="349" t="s">
        <v>341</v>
      </c>
      <c r="U26" s="206">
        <v>0</v>
      </c>
      <c r="V26" s="206">
        <v>0</v>
      </c>
    </row>
    <row r="27" spans="1:22" ht="15" customHeight="1">
      <c r="A27" s="347" t="s">
        <v>37</v>
      </c>
      <c r="B27" s="348" t="s">
        <v>335</v>
      </c>
      <c r="C27" s="206"/>
      <c r="D27" s="206"/>
      <c r="E27" s="349" t="s">
        <v>336</v>
      </c>
      <c r="F27" s="206"/>
      <c r="G27" s="206"/>
      <c r="H27" s="349" t="s">
        <v>337</v>
      </c>
      <c r="I27" s="206"/>
      <c r="J27" s="206"/>
      <c r="K27" s="349" t="s">
        <v>338</v>
      </c>
      <c r="L27" s="206"/>
      <c r="M27" s="206">
        <v>0</v>
      </c>
      <c r="N27" s="349" t="s">
        <v>339</v>
      </c>
      <c r="O27" s="206"/>
      <c r="P27" s="206">
        <v>0</v>
      </c>
      <c r="Q27" s="349" t="s">
        <v>340</v>
      </c>
      <c r="R27" s="206">
        <v>0</v>
      </c>
      <c r="S27" s="206">
        <v>0</v>
      </c>
      <c r="T27" s="349" t="s">
        <v>341</v>
      </c>
      <c r="U27" s="206">
        <v>0</v>
      </c>
      <c r="V27" s="206">
        <v>0</v>
      </c>
    </row>
    <row r="28" spans="1:22" ht="15" customHeight="1">
      <c r="A28" s="347" t="s">
        <v>38</v>
      </c>
      <c r="B28" s="348" t="s">
        <v>335</v>
      </c>
      <c r="C28" s="206"/>
      <c r="D28" s="206"/>
      <c r="E28" s="349" t="s">
        <v>336</v>
      </c>
      <c r="F28" s="206"/>
      <c r="G28" s="206"/>
      <c r="H28" s="349" t="s">
        <v>337</v>
      </c>
      <c r="I28" s="206"/>
      <c r="J28" s="206"/>
      <c r="K28" s="349" t="s">
        <v>338</v>
      </c>
      <c r="L28" s="206"/>
      <c r="M28" s="206">
        <v>0</v>
      </c>
      <c r="N28" s="349" t="s">
        <v>339</v>
      </c>
      <c r="O28" s="206"/>
      <c r="P28" s="206">
        <v>0</v>
      </c>
      <c r="Q28" s="349" t="s">
        <v>340</v>
      </c>
      <c r="R28" s="206">
        <v>0</v>
      </c>
      <c r="S28" s="206">
        <v>0</v>
      </c>
      <c r="T28" s="349" t="s">
        <v>341</v>
      </c>
      <c r="U28" s="206">
        <v>0</v>
      </c>
      <c r="V28" s="206">
        <v>0</v>
      </c>
    </row>
    <row r="29" spans="1:22" ht="15" customHeight="1">
      <c r="A29" s="347" t="s">
        <v>39</v>
      </c>
      <c r="B29" s="348" t="s">
        <v>335</v>
      </c>
      <c r="C29" s="206"/>
      <c r="D29" s="206"/>
      <c r="E29" s="349" t="s">
        <v>336</v>
      </c>
      <c r="F29" s="206"/>
      <c r="G29" s="206"/>
      <c r="H29" s="349" t="s">
        <v>337</v>
      </c>
      <c r="I29" s="206"/>
      <c r="J29" s="206"/>
      <c r="K29" s="349" t="s">
        <v>338</v>
      </c>
      <c r="L29" s="206"/>
      <c r="M29" s="206">
        <v>0</v>
      </c>
      <c r="N29" s="349" t="s">
        <v>339</v>
      </c>
      <c r="O29" s="206"/>
      <c r="P29" s="206">
        <v>0</v>
      </c>
      <c r="Q29" s="349" t="s">
        <v>340</v>
      </c>
      <c r="R29" s="206">
        <v>0</v>
      </c>
      <c r="S29" s="206">
        <v>0</v>
      </c>
      <c r="T29" s="349" t="s">
        <v>341</v>
      </c>
      <c r="U29" s="206">
        <v>0</v>
      </c>
      <c r="V29" s="206">
        <v>0</v>
      </c>
    </row>
    <row r="30" spans="1:22" ht="15" customHeight="1">
      <c r="A30" s="347" t="s">
        <v>40</v>
      </c>
      <c r="B30" s="348" t="s">
        <v>335</v>
      </c>
      <c r="C30" s="206"/>
      <c r="D30" s="206"/>
      <c r="E30" s="349" t="s">
        <v>336</v>
      </c>
      <c r="F30" s="206"/>
      <c r="G30" s="206"/>
      <c r="H30" s="349" t="s">
        <v>337</v>
      </c>
      <c r="I30" s="206"/>
      <c r="J30" s="206"/>
      <c r="K30" s="349" t="s">
        <v>338</v>
      </c>
      <c r="L30" s="206"/>
      <c r="M30" s="206">
        <v>0</v>
      </c>
      <c r="N30" s="349" t="s">
        <v>339</v>
      </c>
      <c r="O30" s="206"/>
      <c r="P30" s="206">
        <v>0</v>
      </c>
      <c r="Q30" s="349" t="s">
        <v>340</v>
      </c>
      <c r="R30" s="206">
        <v>0</v>
      </c>
      <c r="S30" s="206">
        <v>0</v>
      </c>
      <c r="T30" s="349" t="s">
        <v>341</v>
      </c>
      <c r="U30" s="206">
        <v>0</v>
      </c>
      <c r="V30" s="206">
        <v>0</v>
      </c>
    </row>
    <row r="31" spans="1:22" ht="15" customHeight="1">
      <c r="A31" s="347" t="s">
        <v>41</v>
      </c>
      <c r="B31" s="348" t="s">
        <v>335</v>
      </c>
      <c r="C31" s="206"/>
      <c r="D31" s="206"/>
      <c r="E31" s="349" t="s">
        <v>336</v>
      </c>
      <c r="F31" s="206"/>
      <c r="G31" s="206"/>
      <c r="H31" s="349" t="s">
        <v>337</v>
      </c>
      <c r="I31" s="206"/>
      <c r="J31" s="206"/>
      <c r="K31" s="349" t="s">
        <v>338</v>
      </c>
      <c r="L31" s="206"/>
      <c r="M31" s="206">
        <v>0</v>
      </c>
      <c r="N31" s="349" t="s">
        <v>339</v>
      </c>
      <c r="O31" s="206"/>
      <c r="P31" s="206">
        <v>0</v>
      </c>
      <c r="Q31" s="349" t="s">
        <v>340</v>
      </c>
      <c r="R31" s="206">
        <v>0</v>
      </c>
      <c r="S31" s="206">
        <v>0</v>
      </c>
      <c r="T31" s="349" t="s">
        <v>341</v>
      </c>
      <c r="U31" s="206">
        <v>0</v>
      </c>
      <c r="V31" s="206">
        <v>0</v>
      </c>
    </row>
    <row r="32" spans="1:22" ht="15" customHeight="1">
      <c r="A32" s="347" t="s">
        <v>42</v>
      </c>
      <c r="B32" s="348" t="s">
        <v>335</v>
      </c>
      <c r="C32" s="206"/>
      <c r="D32" s="206"/>
      <c r="E32" s="349" t="s">
        <v>336</v>
      </c>
      <c r="F32" s="206"/>
      <c r="G32" s="206"/>
      <c r="H32" s="349" t="s">
        <v>337</v>
      </c>
      <c r="I32" s="206"/>
      <c r="J32" s="206"/>
      <c r="K32" s="349" t="s">
        <v>338</v>
      </c>
      <c r="L32" s="206"/>
      <c r="M32" s="206">
        <v>0</v>
      </c>
      <c r="N32" s="349" t="s">
        <v>339</v>
      </c>
      <c r="O32" s="206"/>
      <c r="P32" s="206">
        <v>0</v>
      </c>
      <c r="Q32" s="349" t="s">
        <v>340</v>
      </c>
      <c r="R32" s="206">
        <v>0</v>
      </c>
      <c r="S32" s="206">
        <v>0</v>
      </c>
      <c r="T32" s="349" t="s">
        <v>341</v>
      </c>
      <c r="U32" s="206">
        <v>0</v>
      </c>
      <c r="V32" s="206">
        <v>0</v>
      </c>
    </row>
    <row r="33" spans="1:22" ht="15" customHeight="1">
      <c r="A33" s="347" t="s">
        <v>43</v>
      </c>
      <c r="B33" s="348" t="s">
        <v>335</v>
      </c>
      <c r="C33" s="206"/>
      <c r="D33" s="206"/>
      <c r="E33" s="349" t="s">
        <v>336</v>
      </c>
      <c r="F33" s="206"/>
      <c r="G33" s="206"/>
      <c r="H33" s="349" t="s">
        <v>337</v>
      </c>
      <c r="I33" s="206"/>
      <c r="J33" s="206"/>
      <c r="K33" s="349" t="s">
        <v>338</v>
      </c>
      <c r="L33" s="206"/>
      <c r="M33" s="206">
        <v>0</v>
      </c>
      <c r="N33" s="349" t="s">
        <v>339</v>
      </c>
      <c r="O33" s="206"/>
      <c r="P33" s="206">
        <v>0</v>
      </c>
      <c r="Q33" s="349" t="s">
        <v>340</v>
      </c>
      <c r="R33" s="206">
        <v>0</v>
      </c>
      <c r="S33" s="206">
        <v>0</v>
      </c>
      <c r="T33" s="349" t="s">
        <v>341</v>
      </c>
      <c r="U33" s="206">
        <v>0</v>
      </c>
      <c r="V33" s="206">
        <v>0</v>
      </c>
    </row>
    <row r="34" spans="1:22" ht="15" customHeight="1">
      <c r="A34" s="347" t="s">
        <v>44</v>
      </c>
      <c r="B34" s="348" t="s">
        <v>335</v>
      </c>
      <c r="C34" s="206"/>
      <c r="D34" s="206"/>
      <c r="E34" s="349" t="s">
        <v>336</v>
      </c>
      <c r="F34" s="206"/>
      <c r="G34" s="206"/>
      <c r="H34" s="349" t="s">
        <v>337</v>
      </c>
      <c r="I34" s="206"/>
      <c r="J34" s="206"/>
      <c r="K34" s="349" t="s">
        <v>338</v>
      </c>
      <c r="L34" s="206"/>
      <c r="M34" s="206">
        <v>0</v>
      </c>
      <c r="N34" s="349" t="s">
        <v>339</v>
      </c>
      <c r="O34" s="206"/>
      <c r="P34" s="206">
        <v>0</v>
      </c>
      <c r="Q34" s="349" t="s">
        <v>340</v>
      </c>
      <c r="R34" s="206">
        <v>0</v>
      </c>
      <c r="S34" s="206">
        <v>0</v>
      </c>
      <c r="T34" s="349" t="s">
        <v>341</v>
      </c>
      <c r="U34" s="206">
        <v>0</v>
      </c>
      <c r="V34" s="206">
        <v>0</v>
      </c>
    </row>
    <row r="35" spans="1:22" ht="15" customHeight="1">
      <c r="A35" s="347" t="s">
        <v>45</v>
      </c>
      <c r="B35" s="348" t="s">
        <v>335</v>
      </c>
      <c r="C35" s="206"/>
      <c r="D35" s="206"/>
      <c r="E35" s="349" t="s">
        <v>336</v>
      </c>
      <c r="F35" s="206"/>
      <c r="G35" s="206"/>
      <c r="H35" s="349" t="s">
        <v>337</v>
      </c>
      <c r="I35" s="206"/>
      <c r="J35" s="206"/>
      <c r="K35" s="349" t="s">
        <v>338</v>
      </c>
      <c r="L35" s="206"/>
      <c r="M35" s="206">
        <v>0</v>
      </c>
      <c r="N35" s="349" t="s">
        <v>339</v>
      </c>
      <c r="O35" s="206"/>
      <c r="P35" s="206">
        <v>0</v>
      </c>
      <c r="Q35" s="349" t="s">
        <v>340</v>
      </c>
      <c r="R35" s="206">
        <v>0</v>
      </c>
      <c r="S35" s="206">
        <v>0</v>
      </c>
      <c r="T35" s="349" t="s">
        <v>341</v>
      </c>
      <c r="U35" s="206">
        <v>0</v>
      </c>
      <c r="V35" s="206">
        <v>0</v>
      </c>
    </row>
    <row r="36" spans="1:22" ht="15" customHeight="1">
      <c r="A36" s="344" t="s">
        <v>357</v>
      </c>
      <c r="B36" s="348" t="s">
        <v>335</v>
      </c>
      <c r="C36" s="352">
        <f t="shared" ref="C36:S36" si="0">SUM(C5:C35)</f>
        <v>0</v>
      </c>
      <c r="D36" s="352">
        <f t="shared" si="0"/>
        <v>0</v>
      </c>
      <c r="E36" s="349" t="s">
        <v>336</v>
      </c>
      <c r="F36" s="352">
        <f t="shared" si="0"/>
        <v>0</v>
      </c>
      <c r="G36" s="352">
        <f t="shared" si="0"/>
        <v>0</v>
      </c>
      <c r="H36" s="349" t="s">
        <v>337</v>
      </c>
      <c r="I36" s="352">
        <f t="shared" si="0"/>
        <v>0</v>
      </c>
      <c r="J36" s="352">
        <f t="shared" si="0"/>
        <v>0</v>
      </c>
      <c r="K36" s="349" t="s">
        <v>338</v>
      </c>
      <c r="L36" s="352"/>
      <c r="M36" s="352">
        <f t="shared" si="0"/>
        <v>0</v>
      </c>
      <c r="N36" s="349" t="s">
        <v>339</v>
      </c>
      <c r="O36" s="352"/>
      <c r="P36" s="352">
        <f t="shared" si="0"/>
        <v>0</v>
      </c>
      <c r="Q36" s="349" t="s">
        <v>340</v>
      </c>
      <c r="R36" s="352">
        <f t="shared" si="0"/>
        <v>0</v>
      </c>
      <c r="S36" s="352">
        <f t="shared" si="0"/>
        <v>0</v>
      </c>
      <c r="T36" s="349" t="s">
        <v>341</v>
      </c>
      <c r="U36" s="352">
        <f t="shared" ref="U36:V36" si="1">SUM(U5:U35)</f>
        <v>0</v>
      </c>
      <c r="V36" s="352">
        <f t="shared" si="1"/>
        <v>0</v>
      </c>
    </row>
    <row r="37" spans="1:22" ht="15" customHeight="1">
      <c r="A37" s="344" t="s">
        <v>112</v>
      </c>
      <c r="B37" s="345"/>
      <c r="C37" s="205"/>
      <c r="D37" s="205"/>
      <c r="E37" s="205"/>
      <c r="F37" s="205"/>
      <c r="G37" s="205"/>
      <c r="H37" s="205"/>
      <c r="I37" s="205"/>
      <c r="J37" s="205"/>
      <c r="K37" s="205"/>
      <c r="L37" s="205"/>
      <c r="M37" s="205"/>
      <c r="N37" s="205"/>
      <c r="O37" s="205"/>
      <c r="P37" s="205"/>
      <c r="Q37" s="205"/>
      <c r="R37" s="205"/>
      <c r="S37" s="205"/>
      <c r="T37" s="205"/>
      <c r="U37" s="205"/>
      <c r="V37" s="205"/>
    </row>
    <row r="38" spans="1:22" ht="15" customHeight="1">
      <c r="A38" s="347" t="s">
        <v>51</v>
      </c>
      <c r="B38" s="348" t="s">
        <v>335</v>
      </c>
      <c r="C38" s="206"/>
      <c r="D38" s="206"/>
      <c r="E38" s="349" t="s">
        <v>336</v>
      </c>
      <c r="F38" s="206"/>
      <c r="G38" s="206"/>
      <c r="H38" s="349" t="s">
        <v>337</v>
      </c>
      <c r="I38" s="206"/>
      <c r="J38" s="206"/>
      <c r="K38" s="349" t="s">
        <v>338</v>
      </c>
      <c r="L38" s="206"/>
      <c r="M38" s="206"/>
      <c r="N38" s="349" t="s">
        <v>339</v>
      </c>
      <c r="O38" s="206"/>
      <c r="P38" s="206"/>
      <c r="Q38" s="349" t="s">
        <v>340</v>
      </c>
      <c r="R38" s="206"/>
      <c r="S38" s="206"/>
      <c r="T38" s="349" t="s">
        <v>341</v>
      </c>
      <c r="U38" s="206"/>
      <c r="V38" s="206"/>
    </row>
    <row r="39" spans="1:22" ht="15" customHeight="1">
      <c r="A39" s="347" t="s">
        <v>52</v>
      </c>
      <c r="B39" s="348" t="s">
        <v>335</v>
      </c>
      <c r="C39" s="206"/>
      <c r="D39" s="206"/>
      <c r="E39" s="349" t="s">
        <v>336</v>
      </c>
      <c r="F39" s="206"/>
      <c r="G39" s="206"/>
      <c r="H39" s="349" t="s">
        <v>337</v>
      </c>
      <c r="I39" s="206"/>
      <c r="J39" s="206"/>
      <c r="K39" s="349" t="s">
        <v>338</v>
      </c>
      <c r="L39" s="206"/>
      <c r="M39" s="206"/>
      <c r="N39" s="349" t="s">
        <v>339</v>
      </c>
      <c r="O39" s="206"/>
      <c r="P39" s="206"/>
      <c r="Q39" s="349" t="s">
        <v>340</v>
      </c>
      <c r="R39" s="206"/>
      <c r="S39" s="206"/>
      <c r="T39" s="349" t="s">
        <v>341</v>
      </c>
      <c r="U39" s="206"/>
      <c r="V39" s="206"/>
    </row>
    <row r="40" spans="1:22" ht="15" customHeight="1">
      <c r="A40" s="347" t="s">
        <v>53</v>
      </c>
      <c r="B40" s="348" t="s">
        <v>335</v>
      </c>
      <c r="C40" s="206"/>
      <c r="D40" s="206"/>
      <c r="E40" s="349" t="s">
        <v>336</v>
      </c>
      <c r="F40" s="206"/>
      <c r="G40" s="206"/>
      <c r="H40" s="349" t="s">
        <v>337</v>
      </c>
      <c r="I40" s="206"/>
      <c r="J40" s="206"/>
      <c r="K40" s="349" t="s">
        <v>338</v>
      </c>
      <c r="L40" s="206"/>
      <c r="M40" s="206"/>
      <c r="N40" s="349" t="s">
        <v>339</v>
      </c>
      <c r="O40" s="206"/>
      <c r="P40" s="206"/>
      <c r="Q40" s="349" t="s">
        <v>340</v>
      </c>
      <c r="R40" s="206"/>
      <c r="S40" s="206"/>
      <c r="T40" s="349" t="s">
        <v>341</v>
      </c>
      <c r="U40" s="206"/>
      <c r="V40" s="206"/>
    </row>
    <row r="41" spans="1:22" ht="15" customHeight="1">
      <c r="A41" s="347" t="s">
        <v>54</v>
      </c>
      <c r="B41" s="348" t="s">
        <v>335</v>
      </c>
      <c r="C41" s="206"/>
      <c r="D41" s="206"/>
      <c r="E41" s="349" t="s">
        <v>336</v>
      </c>
      <c r="F41" s="206"/>
      <c r="G41" s="206"/>
      <c r="H41" s="349" t="s">
        <v>337</v>
      </c>
      <c r="I41" s="206"/>
      <c r="J41" s="206"/>
      <c r="K41" s="349" t="s">
        <v>338</v>
      </c>
      <c r="L41" s="206"/>
      <c r="M41" s="206"/>
      <c r="N41" s="349" t="s">
        <v>339</v>
      </c>
      <c r="O41" s="206"/>
      <c r="P41" s="206"/>
      <c r="Q41" s="349" t="s">
        <v>340</v>
      </c>
      <c r="R41" s="206"/>
      <c r="S41" s="206"/>
      <c r="T41" s="349" t="s">
        <v>341</v>
      </c>
      <c r="U41" s="206"/>
      <c r="V41" s="206"/>
    </row>
    <row r="42" spans="1:22" ht="15" customHeight="1">
      <c r="A42" s="347" t="s">
        <v>55</v>
      </c>
      <c r="B42" s="348" t="s">
        <v>335</v>
      </c>
      <c r="C42" s="206"/>
      <c r="D42" s="206"/>
      <c r="E42" s="349" t="s">
        <v>336</v>
      </c>
      <c r="F42" s="206"/>
      <c r="G42" s="206"/>
      <c r="H42" s="349" t="s">
        <v>337</v>
      </c>
      <c r="I42" s="206"/>
      <c r="J42" s="206"/>
      <c r="K42" s="349" t="s">
        <v>338</v>
      </c>
      <c r="L42" s="206"/>
      <c r="M42" s="206"/>
      <c r="N42" s="349" t="s">
        <v>339</v>
      </c>
      <c r="O42" s="206"/>
      <c r="P42" s="206"/>
      <c r="Q42" s="349" t="s">
        <v>340</v>
      </c>
      <c r="R42" s="206"/>
      <c r="S42" s="206"/>
      <c r="T42" s="349" t="s">
        <v>341</v>
      </c>
      <c r="U42" s="206"/>
      <c r="V42" s="206"/>
    </row>
    <row r="43" spans="1:22" ht="15" customHeight="1">
      <c r="A43" s="347" t="s">
        <v>56</v>
      </c>
      <c r="B43" s="348" t="s">
        <v>335</v>
      </c>
      <c r="C43" s="206"/>
      <c r="D43" s="206"/>
      <c r="E43" s="349" t="s">
        <v>336</v>
      </c>
      <c r="F43" s="206"/>
      <c r="G43" s="206"/>
      <c r="H43" s="349" t="s">
        <v>337</v>
      </c>
      <c r="I43" s="206"/>
      <c r="J43" s="206"/>
      <c r="K43" s="349" t="s">
        <v>338</v>
      </c>
      <c r="L43" s="206"/>
      <c r="M43" s="206"/>
      <c r="N43" s="349" t="s">
        <v>339</v>
      </c>
      <c r="O43" s="206"/>
      <c r="P43" s="206"/>
      <c r="Q43" s="349" t="s">
        <v>340</v>
      </c>
      <c r="R43" s="206"/>
      <c r="S43" s="206"/>
      <c r="T43" s="349" t="s">
        <v>341</v>
      </c>
      <c r="U43" s="206"/>
      <c r="V43" s="206"/>
    </row>
    <row r="44" spans="1:22" ht="15" customHeight="1">
      <c r="A44" s="347" t="s">
        <v>57</v>
      </c>
      <c r="B44" s="348" t="s">
        <v>335</v>
      </c>
      <c r="C44" s="206"/>
      <c r="D44" s="206"/>
      <c r="E44" s="349" t="s">
        <v>336</v>
      </c>
      <c r="F44" s="206"/>
      <c r="G44" s="206"/>
      <c r="H44" s="349" t="s">
        <v>337</v>
      </c>
      <c r="I44" s="206"/>
      <c r="J44" s="206"/>
      <c r="K44" s="349" t="s">
        <v>338</v>
      </c>
      <c r="L44" s="206"/>
      <c r="M44" s="206"/>
      <c r="N44" s="349" t="s">
        <v>339</v>
      </c>
      <c r="O44" s="206"/>
      <c r="P44" s="206"/>
      <c r="Q44" s="349" t="s">
        <v>340</v>
      </c>
      <c r="R44" s="206"/>
      <c r="S44" s="206"/>
      <c r="T44" s="349" t="s">
        <v>341</v>
      </c>
      <c r="U44" s="206"/>
      <c r="V44" s="206"/>
    </row>
    <row r="45" spans="1:22" ht="15" customHeight="1">
      <c r="A45" s="347" t="s">
        <v>60</v>
      </c>
      <c r="B45" s="348" t="s">
        <v>335</v>
      </c>
      <c r="C45" s="206"/>
      <c r="D45" s="206"/>
      <c r="E45" s="349" t="s">
        <v>336</v>
      </c>
      <c r="F45" s="206"/>
      <c r="G45" s="206"/>
      <c r="H45" s="349" t="s">
        <v>337</v>
      </c>
      <c r="I45" s="206"/>
      <c r="J45" s="206"/>
      <c r="K45" s="349" t="s">
        <v>338</v>
      </c>
      <c r="L45" s="206"/>
      <c r="M45" s="206"/>
      <c r="N45" s="349" t="s">
        <v>339</v>
      </c>
      <c r="O45" s="206"/>
      <c r="P45" s="206"/>
      <c r="Q45" s="349" t="s">
        <v>340</v>
      </c>
      <c r="R45" s="206"/>
      <c r="S45" s="206"/>
      <c r="T45" s="349" t="s">
        <v>341</v>
      </c>
      <c r="U45" s="206"/>
      <c r="V45" s="206"/>
    </row>
    <row r="46" spans="1:22" ht="15" customHeight="1">
      <c r="A46" s="347" t="s">
        <v>61</v>
      </c>
      <c r="B46" s="348" t="s">
        <v>335</v>
      </c>
      <c r="C46" s="206"/>
      <c r="D46" s="206"/>
      <c r="E46" s="349" t="s">
        <v>336</v>
      </c>
      <c r="F46" s="206"/>
      <c r="G46" s="206"/>
      <c r="H46" s="349" t="s">
        <v>337</v>
      </c>
      <c r="I46" s="206"/>
      <c r="J46" s="206"/>
      <c r="K46" s="349" t="s">
        <v>338</v>
      </c>
      <c r="L46" s="206"/>
      <c r="M46" s="206"/>
      <c r="N46" s="349" t="s">
        <v>339</v>
      </c>
      <c r="O46" s="206"/>
      <c r="P46" s="206"/>
      <c r="Q46" s="349" t="s">
        <v>340</v>
      </c>
      <c r="R46" s="206"/>
      <c r="S46" s="206"/>
      <c r="T46" s="349" t="s">
        <v>341</v>
      </c>
      <c r="U46" s="206"/>
      <c r="V46" s="206"/>
    </row>
    <row r="47" spans="1:22" ht="15" customHeight="1">
      <c r="A47" s="347" t="s">
        <v>62</v>
      </c>
      <c r="B47" s="348" t="s">
        <v>335</v>
      </c>
      <c r="C47" s="206"/>
      <c r="D47" s="206"/>
      <c r="E47" s="349" t="s">
        <v>336</v>
      </c>
      <c r="F47" s="206"/>
      <c r="G47" s="206"/>
      <c r="H47" s="349" t="s">
        <v>337</v>
      </c>
      <c r="I47" s="206"/>
      <c r="J47" s="206"/>
      <c r="K47" s="349" t="s">
        <v>338</v>
      </c>
      <c r="L47" s="206"/>
      <c r="M47" s="206"/>
      <c r="N47" s="349" t="s">
        <v>339</v>
      </c>
      <c r="O47" s="206"/>
      <c r="P47" s="206"/>
      <c r="Q47" s="349" t="s">
        <v>340</v>
      </c>
      <c r="R47" s="206"/>
      <c r="S47" s="206"/>
      <c r="T47" s="349" t="s">
        <v>341</v>
      </c>
      <c r="U47" s="206"/>
      <c r="V47" s="206"/>
    </row>
    <row r="48" spans="1:22" ht="15" customHeight="1">
      <c r="A48" s="347" t="s">
        <v>63</v>
      </c>
      <c r="B48" s="348" t="s">
        <v>335</v>
      </c>
      <c r="C48" s="206"/>
      <c r="D48" s="206"/>
      <c r="E48" s="349" t="s">
        <v>336</v>
      </c>
      <c r="F48" s="206"/>
      <c r="G48" s="206"/>
      <c r="H48" s="349" t="s">
        <v>337</v>
      </c>
      <c r="I48" s="206"/>
      <c r="J48" s="206"/>
      <c r="K48" s="349" t="s">
        <v>338</v>
      </c>
      <c r="L48" s="206"/>
      <c r="M48" s="206"/>
      <c r="N48" s="349" t="s">
        <v>339</v>
      </c>
      <c r="O48" s="206"/>
      <c r="P48" s="206"/>
      <c r="Q48" s="349" t="s">
        <v>340</v>
      </c>
      <c r="R48" s="206"/>
      <c r="S48" s="206"/>
      <c r="T48" s="349" t="s">
        <v>341</v>
      </c>
      <c r="U48" s="206"/>
      <c r="V48" s="206"/>
    </row>
    <row r="49" spans="1:22" ht="15" customHeight="1">
      <c r="A49" s="344" t="s">
        <v>358</v>
      </c>
      <c r="B49" s="348" t="s">
        <v>335</v>
      </c>
      <c r="C49" s="352">
        <f>SUM(C38:C48)</f>
        <v>0</v>
      </c>
      <c r="D49" s="352">
        <f t="shared" ref="D49:S49" si="2">SUM(D38:D48)</f>
        <v>0</v>
      </c>
      <c r="E49" s="349" t="s">
        <v>336</v>
      </c>
      <c r="F49" s="352">
        <f t="shared" si="2"/>
        <v>0</v>
      </c>
      <c r="G49" s="352">
        <f t="shared" si="2"/>
        <v>0</v>
      </c>
      <c r="H49" s="349" t="s">
        <v>337</v>
      </c>
      <c r="I49" s="352">
        <f t="shared" si="2"/>
        <v>0</v>
      </c>
      <c r="J49" s="352">
        <f t="shared" si="2"/>
        <v>0</v>
      </c>
      <c r="K49" s="349" t="s">
        <v>338</v>
      </c>
      <c r="L49" s="352">
        <f t="shared" si="2"/>
        <v>0</v>
      </c>
      <c r="M49" s="352">
        <f t="shared" si="2"/>
        <v>0</v>
      </c>
      <c r="N49" s="349" t="s">
        <v>339</v>
      </c>
      <c r="O49" s="352">
        <f t="shared" si="2"/>
        <v>0</v>
      </c>
      <c r="P49" s="352">
        <f t="shared" si="2"/>
        <v>0</v>
      </c>
      <c r="Q49" s="349" t="s">
        <v>340</v>
      </c>
      <c r="R49" s="352">
        <f t="shared" si="2"/>
        <v>0</v>
      </c>
      <c r="S49" s="352">
        <f t="shared" si="2"/>
        <v>0</v>
      </c>
      <c r="T49" s="349" t="s">
        <v>341</v>
      </c>
      <c r="U49" s="352">
        <f t="shared" ref="U49:V49" si="3">SUM(U38:U48)</f>
        <v>0</v>
      </c>
      <c r="V49" s="352">
        <f t="shared" si="3"/>
        <v>0</v>
      </c>
    </row>
    <row r="50" spans="1:22" ht="15" customHeight="1">
      <c r="A50" s="344" t="s">
        <v>842</v>
      </c>
      <c r="B50" s="348" t="s">
        <v>335</v>
      </c>
      <c r="C50" s="206"/>
      <c r="D50" s="206"/>
      <c r="E50" s="349" t="s">
        <v>336</v>
      </c>
      <c r="F50" s="206"/>
      <c r="G50" s="206"/>
      <c r="H50" s="349" t="s">
        <v>337</v>
      </c>
      <c r="I50" s="206"/>
      <c r="J50" s="206"/>
      <c r="K50" s="349" t="s">
        <v>338</v>
      </c>
      <c r="L50" s="206"/>
      <c r="M50" s="206"/>
      <c r="N50" s="349" t="s">
        <v>339</v>
      </c>
      <c r="O50" s="206">
        <v>10603</v>
      </c>
      <c r="P50" s="206">
        <v>0</v>
      </c>
      <c r="Q50" s="349" t="s">
        <v>340</v>
      </c>
      <c r="R50" s="206"/>
      <c r="S50" s="206"/>
      <c r="T50" s="349" t="s">
        <v>341</v>
      </c>
      <c r="U50" s="206"/>
      <c r="V50" s="206"/>
    </row>
    <row r="51" spans="1:22" ht="15" customHeight="1">
      <c r="A51" s="344" t="s">
        <v>3387</v>
      </c>
      <c r="B51" s="348" t="s">
        <v>335</v>
      </c>
      <c r="C51" s="352">
        <f>(C36*C50)</f>
        <v>0</v>
      </c>
      <c r="D51" s="352">
        <f t="shared" ref="D51:S51" si="4">(D36*D50)</f>
        <v>0</v>
      </c>
      <c r="E51" s="349" t="s">
        <v>336</v>
      </c>
      <c r="F51" s="352">
        <f t="shared" si="4"/>
        <v>0</v>
      </c>
      <c r="G51" s="352">
        <f t="shared" si="4"/>
        <v>0</v>
      </c>
      <c r="H51" s="349" t="s">
        <v>337</v>
      </c>
      <c r="I51" s="352">
        <f t="shared" si="4"/>
        <v>0</v>
      </c>
      <c r="J51" s="352">
        <f t="shared" si="4"/>
        <v>0</v>
      </c>
      <c r="K51" s="349" t="s">
        <v>338</v>
      </c>
      <c r="L51" s="352">
        <f t="shared" si="4"/>
        <v>0</v>
      </c>
      <c r="M51" s="352">
        <f t="shared" si="4"/>
        <v>0</v>
      </c>
      <c r="N51" s="349" t="s">
        <v>339</v>
      </c>
      <c r="O51" s="352">
        <f t="shared" si="4"/>
        <v>0</v>
      </c>
      <c r="P51" s="352">
        <f t="shared" si="4"/>
        <v>0</v>
      </c>
      <c r="Q51" s="349" t="s">
        <v>340</v>
      </c>
      <c r="R51" s="352">
        <f t="shared" si="4"/>
        <v>0</v>
      </c>
      <c r="S51" s="352">
        <f t="shared" si="4"/>
        <v>0</v>
      </c>
      <c r="T51" s="349" t="s">
        <v>341</v>
      </c>
      <c r="U51" s="352">
        <f t="shared" ref="U51:V51" si="5">(U36*U50)</f>
        <v>0</v>
      </c>
      <c r="V51" s="352">
        <f t="shared" si="5"/>
        <v>0</v>
      </c>
    </row>
    <row r="52" spans="1:22" ht="15" customHeight="1">
      <c r="A52" s="344" t="s">
        <v>3388</v>
      </c>
      <c r="B52" s="348" t="s">
        <v>335</v>
      </c>
      <c r="C52" s="352">
        <f>(C49*C50)</f>
        <v>0</v>
      </c>
      <c r="D52" s="352">
        <f>(D49*D50)</f>
        <v>0</v>
      </c>
      <c r="E52" s="349" t="s">
        <v>336</v>
      </c>
      <c r="F52" s="352">
        <f t="shared" ref="F52:S52" si="6">(F49*F50)</f>
        <v>0</v>
      </c>
      <c r="G52" s="352">
        <f t="shared" si="6"/>
        <v>0</v>
      </c>
      <c r="H52" s="349" t="s">
        <v>337</v>
      </c>
      <c r="I52" s="352">
        <f t="shared" si="6"/>
        <v>0</v>
      </c>
      <c r="J52" s="352">
        <f t="shared" si="6"/>
        <v>0</v>
      </c>
      <c r="K52" s="349" t="s">
        <v>338</v>
      </c>
      <c r="L52" s="352">
        <f t="shared" si="6"/>
        <v>0</v>
      </c>
      <c r="M52" s="352">
        <f t="shared" si="6"/>
        <v>0</v>
      </c>
      <c r="N52" s="349" t="s">
        <v>339</v>
      </c>
      <c r="O52" s="352">
        <f t="shared" si="6"/>
        <v>0</v>
      </c>
      <c r="P52" s="352">
        <f t="shared" si="6"/>
        <v>0</v>
      </c>
      <c r="Q52" s="349" t="s">
        <v>340</v>
      </c>
      <c r="R52" s="352">
        <f t="shared" si="6"/>
        <v>0</v>
      </c>
      <c r="S52" s="352">
        <f t="shared" si="6"/>
        <v>0</v>
      </c>
      <c r="T52" s="349" t="s">
        <v>341</v>
      </c>
      <c r="U52" s="352">
        <f t="shared" ref="U52:V52" si="7">(U49*U50)</f>
        <v>0</v>
      </c>
      <c r="V52" s="352">
        <f t="shared" si="7"/>
        <v>0</v>
      </c>
    </row>
    <row r="53" spans="1:22" ht="15" customHeight="1">
      <c r="A53" s="344" t="s">
        <v>359</v>
      </c>
      <c r="B53" s="348" t="s">
        <v>335</v>
      </c>
      <c r="C53" s="352">
        <f>C51-C52</f>
        <v>0</v>
      </c>
      <c r="D53" s="352">
        <f t="shared" ref="D53:S53" si="8">D51-D52</f>
        <v>0</v>
      </c>
      <c r="E53" s="349" t="s">
        <v>336</v>
      </c>
      <c r="F53" s="352">
        <f>F51-F52</f>
        <v>0</v>
      </c>
      <c r="G53" s="352">
        <f t="shared" si="8"/>
        <v>0</v>
      </c>
      <c r="H53" s="349" t="s">
        <v>337</v>
      </c>
      <c r="I53" s="352">
        <f t="shared" si="8"/>
        <v>0</v>
      </c>
      <c r="J53" s="352">
        <f t="shared" si="8"/>
        <v>0</v>
      </c>
      <c r="K53" s="349" t="s">
        <v>338</v>
      </c>
      <c r="L53" s="352">
        <f t="shared" si="8"/>
        <v>0</v>
      </c>
      <c r="M53" s="352">
        <f t="shared" si="8"/>
        <v>0</v>
      </c>
      <c r="N53" s="349" t="s">
        <v>339</v>
      </c>
      <c r="O53" s="352">
        <f t="shared" si="8"/>
        <v>0</v>
      </c>
      <c r="P53" s="352">
        <f t="shared" si="8"/>
        <v>0</v>
      </c>
      <c r="Q53" s="349" t="s">
        <v>340</v>
      </c>
      <c r="R53" s="352">
        <f t="shared" si="8"/>
        <v>0</v>
      </c>
      <c r="S53" s="352">
        <f t="shared" si="8"/>
        <v>0</v>
      </c>
      <c r="T53" s="349" t="s">
        <v>341</v>
      </c>
      <c r="U53" s="352">
        <f t="shared" ref="U53:V53" si="9">U51-U52</f>
        <v>0</v>
      </c>
      <c r="V53" s="352">
        <f t="shared" si="9"/>
        <v>0</v>
      </c>
    </row>
    <row r="54" spans="1:22" ht="15" customHeight="1">
      <c r="A54" s="354" t="s">
        <v>360</v>
      </c>
      <c r="B54" s="355" t="s">
        <v>335</v>
      </c>
      <c r="C54" s="356">
        <f>IF(C53&lt;=0,(3/10),IF(C53&lt;=(C52/5),0,(1/10)))</f>
        <v>0.3</v>
      </c>
      <c r="D54" s="356">
        <f>IF(D53&lt;=0,(3/10),IF(D53&lt;=(D52/5),0,(1/10)))</f>
        <v>0.3</v>
      </c>
      <c r="E54" s="355" t="s">
        <v>336</v>
      </c>
      <c r="F54" s="356">
        <f>IF(F53&lt;=0,(3/10),IF(F53&lt;=(F52/5),0,(1/10)))</f>
        <v>0.3</v>
      </c>
      <c r="G54" s="356">
        <f>IF(G53&lt;=0,(3/10),IF(G53&lt;=(G52/5),0,(1/10)))</f>
        <v>0.3</v>
      </c>
      <c r="H54" s="355" t="s">
        <v>337</v>
      </c>
      <c r="I54" s="356">
        <f>IF(I53&lt;=0,(3/10),IF(I53&lt;=(I52/5),0,(1/10)))</f>
        <v>0.3</v>
      </c>
      <c r="J54" s="356">
        <f>IF(J53&lt;=0,(3/10),IF(J53&lt;=(J52/5),0,(1/10)))</f>
        <v>0.3</v>
      </c>
      <c r="K54" s="355" t="s">
        <v>338</v>
      </c>
      <c r="L54" s="356">
        <f>IF(L53&lt;=0,(3/10),IF(L53&lt;=(L52/5),0,(1/10)))</f>
        <v>0.3</v>
      </c>
      <c r="M54" s="356">
        <f>IF(M53&lt;=0,(3/10),IF(M53&lt;=(M52/5),0,(1/10)))</f>
        <v>0.3</v>
      </c>
      <c r="N54" s="355" t="s">
        <v>339</v>
      </c>
      <c r="O54" s="356">
        <f>IF(O53&lt;=0,(3/10),IF(O53&lt;=(O52/5),0,(1/10)))</f>
        <v>0.3</v>
      </c>
      <c r="P54" s="356">
        <f>IF(P53&lt;=0,(3/10),IF(P53&lt;=(P52/5),0,(1/10)))</f>
        <v>0.3</v>
      </c>
      <c r="Q54" s="355" t="s">
        <v>340</v>
      </c>
      <c r="R54" s="356">
        <f>IF(R53&lt;=0,(3/10),IF(R53&lt;=(R52/5),0,(1/10)))</f>
        <v>0.3</v>
      </c>
      <c r="S54" s="356">
        <f>IF(S53&lt;=0,(3/10),IF(S53&lt;=(S52/5),0,(1/10)))</f>
        <v>0.3</v>
      </c>
      <c r="T54" s="355" t="s">
        <v>341</v>
      </c>
      <c r="U54" s="356">
        <f>IF(U53&lt;=0,(3/10),IF(U53&lt;=(U52/5),0,(1/10)))</f>
        <v>0.3</v>
      </c>
      <c r="V54" s="356">
        <f>IF(V53&lt;=0,(3/10),IF(V53&lt;=(V52/5),0,(1/10)))</f>
        <v>0.3</v>
      </c>
    </row>
    <row r="55" spans="1:22" ht="15" customHeight="1">
      <c r="A55" s="344" t="s">
        <v>73</v>
      </c>
      <c r="B55" s="348" t="s">
        <v>335</v>
      </c>
      <c r="C55" s="352">
        <f>IF(C54=0.3,0.3*(C52-C51),IF(C54=0.1,0.1*(C51-(1.2*C52)),0))</f>
        <v>0</v>
      </c>
      <c r="D55" s="359">
        <f t="shared" ref="D55:S55" si="10">IF(D54=0.3,0.3*(D52-D51),IF(D54=0.1,0.1*(D51-(1.2*D52)),0))</f>
        <v>0</v>
      </c>
      <c r="E55" s="349" t="s">
        <v>336</v>
      </c>
      <c r="F55" s="352">
        <f t="shared" si="10"/>
        <v>0</v>
      </c>
      <c r="G55" s="352">
        <f t="shared" si="10"/>
        <v>0</v>
      </c>
      <c r="H55" s="349" t="s">
        <v>337</v>
      </c>
      <c r="I55" s="352">
        <f t="shared" si="10"/>
        <v>0</v>
      </c>
      <c r="J55" s="352">
        <f t="shared" si="10"/>
        <v>0</v>
      </c>
      <c r="K55" s="349" t="s">
        <v>338</v>
      </c>
      <c r="L55" s="352">
        <f t="shared" si="10"/>
        <v>0</v>
      </c>
      <c r="M55" s="352">
        <f t="shared" si="10"/>
        <v>0</v>
      </c>
      <c r="N55" s="349" t="s">
        <v>339</v>
      </c>
      <c r="O55" s="352">
        <f t="shared" si="10"/>
        <v>0</v>
      </c>
      <c r="P55" s="352">
        <f t="shared" si="10"/>
        <v>0</v>
      </c>
      <c r="Q55" s="349" t="s">
        <v>340</v>
      </c>
      <c r="R55" s="352">
        <f t="shared" si="10"/>
        <v>0</v>
      </c>
      <c r="S55" s="352">
        <f t="shared" si="10"/>
        <v>0</v>
      </c>
      <c r="T55" s="349" t="s">
        <v>341</v>
      </c>
      <c r="U55" s="352">
        <f>IF(U54=0.3,0.3*(U52-U51),IF(U54=0.1,0.1*(U51-(1.2*U52)),0))</f>
        <v>0</v>
      </c>
      <c r="V55" s="352">
        <f>IF(V54=0.3,0.3*(V52-V51),IF(V54=0.1,0.1*(V51-(1.2*V52)),0))</f>
        <v>0</v>
      </c>
    </row>
    <row r="57" spans="1:22">
      <c r="A57" s="680" t="s">
        <v>361</v>
      </c>
      <c r="B57" s="680"/>
      <c r="C57" s="680"/>
      <c r="D57" s="680"/>
      <c r="E57" s="680"/>
      <c r="F57" s="680"/>
      <c r="G57" s="680"/>
      <c r="H57" s="680"/>
      <c r="I57" s="680"/>
      <c r="J57" s="680"/>
      <c r="K57" s="680"/>
      <c r="L57" s="680"/>
      <c r="M57" s="680"/>
      <c r="N57" s="680"/>
      <c r="O57" s="680"/>
      <c r="P57" s="680"/>
      <c r="Q57" s="680"/>
      <c r="R57" s="680"/>
      <c r="S57" s="680"/>
      <c r="T57" s="680"/>
      <c r="U57" s="680"/>
      <c r="V57" s="680"/>
    </row>
    <row r="58" spans="1:22" ht="18.75" customHeight="1">
      <c r="A58" s="694" t="s">
        <v>0</v>
      </c>
      <c r="B58" s="742" t="str">
        <f>"HKD"</f>
        <v>HKD</v>
      </c>
      <c r="C58" s="743"/>
      <c r="D58" s="744"/>
      <c r="E58" s="742" t="str">
        <f>"MYR"</f>
        <v>MYR</v>
      </c>
      <c r="F58" s="743"/>
      <c r="G58" s="744"/>
      <c r="H58" s="742" t="str">
        <f>"Lainnya 1"</f>
        <v>Lainnya 1</v>
      </c>
      <c r="I58" s="743"/>
      <c r="J58" s="744"/>
      <c r="K58" s="742" t="str">
        <f>"Lainnya 2"</f>
        <v>Lainnya 2</v>
      </c>
      <c r="L58" s="743"/>
      <c r="M58" s="744"/>
      <c r="N58" s="742" t="str">
        <f>"Lainnya 3"</f>
        <v>Lainnya 3</v>
      </c>
      <c r="O58" s="743"/>
      <c r="P58" s="744"/>
      <c r="Q58" s="742" t="str">
        <f>"Lainnya 4"</f>
        <v>Lainnya 4</v>
      </c>
      <c r="R58" s="743"/>
      <c r="S58" s="744"/>
      <c r="T58" s="742" t="str">
        <f>"Lainnya 5"</f>
        <v>Lainnya 5</v>
      </c>
      <c r="U58" s="743"/>
      <c r="V58" s="744"/>
    </row>
    <row r="59" spans="1:22" ht="60">
      <c r="A59" s="694"/>
      <c r="B59" s="234" t="s">
        <v>334</v>
      </c>
      <c r="C59" s="234" t="str">
        <f>"Tradisional"</f>
        <v>Tradisional</v>
      </c>
      <c r="D59" s="234" t="str">
        <f>"PAYDI"</f>
        <v>PAYDI</v>
      </c>
      <c r="E59" s="234" t="s">
        <v>334</v>
      </c>
      <c r="F59" s="234" t="str">
        <f>"Tradisional"</f>
        <v>Tradisional</v>
      </c>
      <c r="G59" s="234" t="str">
        <f>"PAYDI"</f>
        <v>PAYDI</v>
      </c>
      <c r="H59" s="234" t="s">
        <v>334</v>
      </c>
      <c r="I59" s="234" t="str">
        <f>"Tradisional"</f>
        <v>Tradisional</v>
      </c>
      <c r="J59" s="234" t="str">
        <f>"PAYDI"</f>
        <v>PAYDI</v>
      </c>
      <c r="K59" s="234" t="s">
        <v>334</v>
      </c>
      <c r="L59" s="234" t="str">
        <f>"Tradisional"</f>
        <v>Tradisional</v>
      </c>
      <c r="M59" s="234" t="str">
        <f>"PAYDI"</f>
        <v>PAYDI</v>
      </c>
      <c r="N59" s="234" t="s">
        <v>334</v>
      </c>
      <c r="O59" s="234" t="str">
        <f>"Tradisional"</f>
        <v>Tradisional</v>
      </c>
      <c r="P59" s="234" t="str">
        <f>"PAYDI"</f>
        <v>PAYDI</v>
      </c>
      <c r="Q59" s="234" t="s">
        <v>334</v>
      </c>
      <c r="R59" s="234" t="str">
        <f>"Tradisional"</f>
        <v>Tradisional</v>
      </c>
      <c r="S59" s="234" t="str">
        <f>"PAYDI"</f>
        <v>PAYDI</v>
      </c>
      <c r="T59" s="234" t="s">
        <v>334</v>
      </c>
      <c r="U59" s="234" t="str">
        <f>"Tradisional"</f>
        <v>Tradisional</v>
      </c>
      <c r="V59" s="234" t="str">
        <f>"PAYDI"</f>
        <v>PAYDI</v>
      </c>
    </row>
    <row r="60" spans="1:22" ht="15" customHeight="1">
      <c r="A60" s="344" t="s">
        <v>246</v>
      </c>
      <c r="B60" s="205"/>
      <c r="C60" s="205"/>
      <c r="D60" s="205"/>
      <c r="E60" s="205"/>
      <c r="F60" s="205"/>
      <c r="G60" s="205"/>
      <c r="H60" s="205"/>
      <c r="I60" s="205"/>
      <c r="J60" s="205"/>
      <c r="K60" s="205"/>
      <c r="L60" s="205"/>
      <c r="M60" s="205"/>
      <c r="N60" s="205"/>
      <c r="O60" s="205"/>
      <c r="P60" s="205"/>
      <c r="Q60" s="205"/>
      <c r="R60" s="205"/>
      <c r="S60" s="205"/>
      <c r="T60" s="205"/>
      <c r="U60" s="205"/>
      <c r="V60" s="205"/>
    </row>
    <row r="61" spans="1:22" ht="15" customHeight="1">
      <c r="A61" s="347" t="s">
        <v>12</v>
      </c>
      <c r="B61" s="349" t="s">
        <v>342</v>
      </c>
      <c r="C61" s="206">
        <v>0</v>
      </c>
      <c r="D61" s="206">
        <v>0</v>
      </c>
      <c r="E61" s="349" t="s">
        <v>343</v>
      </c>
      <c r="F61" s="206"/>
      <c r="G61" s="206"/>
      <c r="H61" s="350" t="s">
        <v>344</v>
      </c>
      <c r="I61" s="206"/>
      <c r="J61" s="206"/>
      <c r="K61" s="350" t="s">
        <v>345</v>
      </c>
      <c r="L61" s="206"/>
      <c r="M61" s="206"/>
      <c r="N61" s="350" t="s">
        <v>346</v>
      </c>
      <c r="O61" s="206"/>
      <c r="P61" s="206"/>
      <c r="Q61" s="350" t="s">
        <v>347</v>
      </c>
      <c r="R61" s="206"/>
      <c r="S61" s="206"/>
      <c r="T61" s="350" t="s">
        <v>348</v>
      </c>
      <c r="U61" s="206"/>
      <c r="V61" s="206"/>
    </row>
    <row r="62" spans="1:22" ht="15" customHeight="1">
      <c r="A62" s="347" t="s">
        <v>13</v>
      </c>
      <c r="B62" s="349" t="s">
        <v>342</v>
      </c>
      <c r="C62" s="206">
        <v>0</v>
      </c>
      <c r="D62" s="206">
        <v>0</v>
      </c>
      <c r="E62" s="349" t="s">
        <v>343</v>
      </c>
      <c r="F62" s="206"/>
      <c r="G62" s="206"/>
      <c r="H62" s="350" t="s">
        <v>344</v>
      </c>
      <c r="I62" s="206"/>
      <c r="J62" s="206"/>
      <c r="K62" s="350" t="s">
        <v>345</v>
      </c>
      <c r="L62" s="206"/>
      <c r="M62" s="206"/>
      <c r="N62" s="350" t="s">
        <v>346</v>
      </c>
      <c r="O62" s="206"/>
      <c r="P62" s="206"/>
      <c r="Q62" s="350" t="s">
        <v>347</v>
      </c>
      <c r="R62" s="206"/>
      <c r="S62" s="206"/>
      <c r="T62" s="350" t="s">
        <v>348</v>
      </c>
      <c r="U62" s="206"/>
      <c r="V62" s="206"/>
    </row>
    <row r="63" spans="1:22" ht="15" customHeight="1">
      <c r="A63" s="347" t="s">
        <v>14</v>
      </c>
      <c r="B63" s="349" t="s">
        <v>342</v>
      </c>
      <c r="C63" s="206">
        <v>0</v>
      </c>
      <c r="D63" s="206">
        <v>0</v>
      </c>
      <c r="E63" s="349" t="s">
        <v>343</v>
      </c>
      <c r="F63" s="206"/>
      <c r="G63" s="206"/>
      <c r="H63" s="350" t="s">
        <v>344</v>
      </c>
      <c r="I63" s="206"/>
      <c r="J63" s="206"/>
      <c r="K63" s="350" t="s">
        <v>345</v>
      </c>
      <c r="L63" s="206"/>
      <c r="M63" s="206"/>
      <c r="N63" s="350" t="s">
        <v>346</v>
      </c>
      <c r="O63" s="206"/>
      <c r="P63" s="206"/>
      <c r="Q63" s="350" t="s">
        <v>347</v>
      </c>
      <c r="R63" s="206"/>
      <c r="S63" s="206"/>
      <c r="T63" s="350" t="s">
        <v>348</v>
      </c>
      <c r="U63" s="206"/>
      <c r="V63" s="206"/>
    </row>
    <row r="64" spans="1:22" ht="15" customHeight="1">
      <c r="A64" s="347" t="s">
        <v>15</v>
      </c>
      <c r="B64" s="349" t="s">
        <v>342</v>
      </c>
      <c r="C64" s="206">
        <v>0</v>
      </c>
      <c r="D64" s="206">
        <v>0</v>
      </c>
      <c r="E64" s="349" t="s">
        <v>343</v>
      </c>
      <c r="F64" s="206"/>
      <c r="G64" s="206"/>
      <c r="H64" s="350" t="s">
        <v>344</v>
      </c>
      <c r="I64" s="206"/>
      <c r="J64" s="206"/>
      <c r="K64" s="350" t="s">
        <v>345</v>
      </c>
      <c r="L64" s="206"/>
      <c r="M64" s="206"/>
      <c r="N64" s="350" t="s">
        <v>346</v>
      </c>
      <c r="O64" s="206"/>
      <c r="P64" s="206"/>
      <c r="Q64" s="350" t="s">
        <v>347</v>
      </c>
      <c r="R64" s="206"/>
      <c r="S64" s="206"/>
      <c r="T64" s="350" t="s">
        <v>348</v>
      </c>
      <c r="U64" s="206"/>
      <c r="V64" s="206"/>
    </row>
    <row r="65" spans="1:22" ht="15" customHeight="1">
      <c r="A65" s="347" t="s">
        <v>16</v>
      </c>
      <c r="B65" s="349" t="s">
        <v>342</v>
      </c>
      <c r="C65" s="206">
        <v>0</v>
      </c>
      <c r="D65" s="206">
        <v>0</v>
      </c>
      <c r="E65" s="349" t="s">
        <v>343</v>
      </c>
      <c r="F65" s="206"/>
      <c r="G65" s="206"/>
      <c r="H65" s="350" t="s">
        <v>344</v>
      </c>
      <c r="I65" s="206"/>
      <c r="J65" s="206"/>
      <c r="K65" s="350" t="s">
        <v>345</v>
      </c>
      <c r="L65" s="206"/>
      <c r="M65" s="206"/>
      <c r="N65" s="350" t="s">
        <v>346</v>
      </c>
      <c r="O65" s="206"/>
      <c r="P65" s="206"/>
      <c r="Q65" s="350" t="s">
        <v>347</v>
      </c>
      <c r="R65" s="206"/>
      <c r="S65" s="206"/>
      <c r="T65" s="350" t="s">
        <v>348</v>
      </c>
      <c r="U65" s="206"/>
      <c r="V65" s="206"/>
    </row>
    <row r="66" spans="1:22" ht="15" customHeight="1">
      <c r="A66" s="347" t="s">
        <v>17</v>
      </c>
      <c r="B66" s="349" t="s">
        <v>342</v>
      </c>
      <c r="C66" s="206">
        <v>0</v>
      </c>
      <c r="D66" s="206">
        <v>0</v>
      </c>
      <c r="E66" s="349" t="s">
        <v>343</v>
      </c>
      <c r="F66" s="206"/>
      <c r="G66" s="206"/>
      <c r="H66" s="350" t="s">
        <v>344</v>
      </c>
      <c r="I66" s="206"/>
      <c r="J66" s="206"/>
      <c r="K66" s="350" t="s">
        <v>345</v>
      </c>
      <c r="L66" s="206"/>
      <c r="M66" s="206"/>
      <c r="N66" s="350" t="s">
        <v>346</v>
      </c>
      <c r="O66" s="206"/>
      <c r="P66" s="206"/>
      <c r="Q66" s="350" t="s">
        <v>347</v>
      </c>
      <c r="R66" s="206"/>
      <c r="S66" s="206"/>
      <c r="T66" s="350" t="s">
        <v>348</v>
      </c>
      <c r="U66" s="206"/>
      <c r="V66" s="206"/>
    </row>
    <row r="67" spans="1:22" ht="15" customHeight="1">
      <c r="A67" s="347" t="s">
        <v>355</v>
      </c>
      <c r="B67" s="349" t="s">
        <v>342</v>
      </c>
      <c r="C67" s="206">
        <v>0</v>
      </c>
      <c r="D67" s="206">
        <v>0</v>
      </c>
      <c r="E67" s="349" t="s">
        <v>343</v>
      </c>
      <c r="F67" s="206"/>
      <c r="G67" s="206"/>
      <c r="H67" s="350" t="s">
        <v>344</v>
      </c>
      <c r="I67" s="206"/>
      <c r="J67" s="206"/>
      <c r="K67" s="350" t="s">
        <v>345</v>
      </c>
      <c r="L67" s="206"/>
      <c r="M67" s="206"/>
      <c r="N67" s="350" t="s">
        <v>346</v>
      </c>
      <c r="O67" s="206"/>
      <c r="P67" s="206"/>
      <c r="Q67" s="350" t="s">
        <v>347</v>
      </c>
      <c r="R67" s="206"/>
      <c r="S67" s="206"/>
      <c r="T67" s="350" t="s">
        <v>348</v>
      </c>
      <c r="U67" s="206"/>
      <c r="V67" s="206"/>
    </row>
    <row r="68" spans="1:22" ht="15" customHeight="1">
      <c r="A68" s="347" t="s">
        <v>19</v>
      </c>
      <c r="B68" s="349" t="s">
        <v>342</v>
      </c>
      <c r="C68" s="206">
        <v>0</v>
      </c>
      <c r="D68" s="206">
        <v>0</v>
      </c>
      <c r="E68" s="349" t="s">
        <v>343</v>
      </c>
      <c r="F68" s="206"/>
      <c r="G68" s="206"/>
      <c r="H68" s="350" t="s">
        <v>344</v>
      </c>
      <c r="I68" s="206"/>
      <c r="J68" s="206"/>
      <c r="K68" s="350" t="s">
        <v>345</v>
      </c>
      <c r="L68" s="206"/>
      <c r="M68" s="206"/>
      <c r="N68" s="350" t="s">
        <v>346</v>
      </c>
      <c r="O68" s="206"/>
      <c r="P68" s="206"/>
      <c r="Q68" s="350" t="s">
        <v>347</v>
      </c>
      <c r="R68" s="206"/>
      <c r="S68" s="206"/>
      <c r="T68" s="350" t="s">
        <v>348</v>
      </c>
      <c r="U68" s="206"/>
      <c r="V68" s="206"/>
    </row>
    <row r="69" spans="1:22" ht="15" customHeight="1">
      <c r="A69" s="347" t="s">
        <v>20</v>
      </c>
      <c r="B69" s="349" t="s">
        <v>342</v>
      </c>
      <c r="C69" s="206">
        <v>0</v>
      </c>
      <c r="D69" s="206">
        <v>0</v>
      </c>
      <c r="E69" s="349" t="s">
        <v>343</v>
      </c>
      <c r="F69" s="206"/>
      <c r="G69" s="206"/>
      <c r="H69" s="350" t="s">
        <v>344</v>
      </c>
      <c r="I69" s="206"/>
      <c r="J69" s="206"/>
      <c r="K69" s="350" t="s">
        <v>345</v>
      </c>
      <c r="L69" s="206"/>
      <c r="M69" s="206"/>
      <c r="N69" s="350" t="s">
        <v>346</v>
      </c>
      <c r="O69" s="206"/>
      <c r="P69" s="206"/>
      <c r="Q69" s="350" t="s">
        <v>347</v>
      </c>
      <c r="R69" s="206"/>
      <c r="S69" s="206"/>
      <c r="T69" s="350" t="s">
        <v>348</v>
      </c>
      <c r="U69" s="206"/>
      <c r="V69" s="206"/>
    </row>
    <row r="70" spans="1:22" ht="15" customHeight="1">
      <c r="A70" s="347" t="s">
        <v>21</v>
      </c>
      <c r="B70" s="349" t="s">
        <v>342</v>
      </c>
      <c r="C70" s="206">
        <v>0</v>
      </c>
      <c r="D70" s="206">
        <v>0</v>
      </c>
      <c r="E70" s="349" t="s">
        <v>343</v>
      </c>
      <c r="F70" s="206"/>
      <c r="G70" s="206"/>
      <c r="H70" s="350" t="s">
        <v>344</v>
      </c>
      <c r="I70" s="206"/>
      <c r="J70" s="206"/>
      <c r="K70" s="350" t="s">
        <v>345</v>
      </c>
      <c r="L70" s="206"/>
      <c r="M70" s="206"/>
      <c r="N70" s="350" t="s">
        <v>346</v>
      </c>
      <c r="O70" s="206"/>
      <c r="P70" s="206"/>
      <c r="Q70" s="350" t="s">
        <v>347</v>
      </c>
      <c r="R70" s="206"/>
      <c r="S70" s="206"/>
      <c r="T70" s="350" t="s">
        <v>348</v>
      </c>
      <c r="U70" s="206"/>
      <c r="V70" s="206"/>
    </row>
    <row r="71" spans="1:22" ht="15" customHeight="1">
      <c r="A71" s="347" t="s">
        <v>22</v>
      </c>
      <c r="B71" s="349" t="s">
        <v>342</v>
      </c>
      <c r="C71" s="206">
        <v>0</v>
      </c>
      <c r="D71" s="206">
        <v>0</v>
      </c>
      <c r="E71" s="349" t="s">
        <v>343</v>
      </c>
      <c r="F71" s="206"/>
      <c r="G71" s="206"/>
      <c r="H71" s="350" t="s">
        <v>344</v>
      </c>
      <c r="I71" s="206"/>
      <c r="J71" s="206"/>
      <c r="K71" s="350" t="s">
        <v>345</v>
      </c>
      <c r="L71" s="206"/>
      <c r="M71" s="206"/>
      <c r="N71" s="350" t="s">
        <v>346</v>
      </c>
      <c r="O71" s="206"/>
      <c r="P71" s="206"/>
      <c r="Q71" s="350" t="s">
        <v>347</v>
      </c>
      <c r="R71" s="206"/>
      <c r="S71" s="206"/>
      <c r="T71" s="350" t="s">
        <v>348</v>
      </c>
      <c r="U71" s="206"/>
      <c r="V71" s="206"/>
    </row>
    <row r="72" spans="1:22" ht="15" customHeight="1">
      <c r="A72" s="347" t="s">
        <v>23</v>
      </c>
      <c r="B72" s="349" t="s">
        <v>342</v>
      </c>
      <c r="C72" s="206">
        <v>0</v>
      </c>
      <c r="D72" s="206">
        <v>0</v>
      </c>
      <c r="E72" s="349" t="s">
        <v>343</v>
      </c>
      <c r="F72" s="206"/>
      <c r="G72" s="206"/>
      <c r="H72" s="350" t="s">
        <v>344</v>
      </c>
      <c r="I72" s="206"/>
      <c r="J72" s="206"/>
      <c r="K72" s="350" t="s">
        <v>345</v>
      </c>
      <c r="L72" s="206"/>
      <c r="M72" s="206"/>
      <c r="N72" s="350" t="s">
        <v>346</v>
      </c>
      <c r="O72" s="206"/>
      <c r="P72" s="206"/>
      <c r="Q72" s="350" t="s">
        <v>347</v>
      </c>
      <c r="R72" s="206"/>
      <c r="S72" s="206"/>
      <c r="T72" s="350" t="s">
        <v>348</v>
      </c>
      <c r="U72" s="206"/>
      <c r="V72" s="206"/>
    </row>
    <row r="73" spans="1:22" ht="15" customHeight="1">
      <c r="A73" s="347" t="s">
        <v>24</v>
      </c>
      <c r="B73" s="349" t="s">
        <v>342</v>
      </c>
      <c r="C73" s="206">
        <v>0</v>
      </c>
      <c r="D73" s="206">
        <v>0</v>
      </c>
      <c r="E73" s="349" t="s">
        <v>343</v>
      </c>
      <c r="F73" s="206"/>
      <c r="G73" s="206"/>
      <c r="H73" s="350" t="s">
        <v>344</v>
      </c>
      <c r="I73" s="206"/>
      <c r="J73" s="206"/>
      <c r="K73" s="350" t="s">
        <v>345</v>
      </c>
      <c r="L73" s="206"/>
      <c r="M73" s="206"/>
      <c r="N73" s="350" t="s">
        <v>346</v>
      </c>
      <c r="O73" s="206"/>
      <c r="P73" s="206"/>
      <c r="Q73" s="350" t="s">
        <v>347</v>
      </c>
      <c r="R73" s="206"/>
      <c r="S73" s="206"/>
      <c r="T73" s="350" t="s">
        <v>348</v>
      </c>
      <c r="U73" s="206"/>
      <c r="V73" s="206"/>
    </row>
    <row r="74" spans="1:22" ht="15" customHeight="1">
      <c r="A74" s="347" t="s">
        <v>356</v>
      </c>
      <c r="B74" s="349" t="s">
        <v>342</v>
      </c>
      <c r="C74" s="206">
        <v>0</v>
      </c>
      <c r="D74" s="206">
        <v>0</v>
      </c>
      <c r="E74" s="349" t="s">
        <v>343</v>
      </c>
      <c r="F74" s="206"/>
      <c r="G74" s="206"/>
      <c r="H74" s="350" t="s">
        <v>344</v>
      </c>
      <c r="I74" s="206"/>
      <c r="J74" s="206"/>
      <c r="K74" s="350" t="s">
        <v>345</v>
      </c>
      <c r="L74" s="206"/>
      <c r="M74" s="206"/>
      <c r="N74" s="350" t="s">
        <v>346</v>
      </c>
      <c r="O74" s="206"/>
      <c r="P74" s="206"/>
      <c r="Q74" s="350" t="s">
        <v>347</v>
      </c>
      <c r="R74" s="206"/>
      <c r="S74" s="206"/>
      <c r="T74" s="350" t="s">
        <v>348</v>
      </c>
      <c r="U74" s="206"/>
      <c r="V74" s="206"/>
    </row>
    <row r="75" spans="1:22" ht="15" customHeight="1">
      <c r="A75" s="347" t="s">
        <v>26</v>
      </c>
      <c r="B75" s="349" t="s">
        <v>342</v>
      </c>
      <c r="C75" s="206">
        <v>0</v>
      </c>
      <c r="D75" s="206">
        <v>0</v>
      </c>
      <c r="E75" s="349" t="s">
        <v>343</v>
      </c>
      <c r="F75" s="206"/>
      <c r="G75" s="206"/>
      <c r="H75" s="350" t="s">
        <v>344</v>
      </c>
      <c r="I75" s="206"/>
      <c r="J75" s="206"/>
      <c r="K75" s="350" t="s">
        <v>345</v>
      </c>
      <c r="L75" s="206"/>
      <c r="M75" s="206"/>
      <c r="N75" s="350" t="s">
        <v>346</v>
      </c>
      <c r="O75" s="206"/>
      <c r="P75" s="206"/>
      <c r="Q75" s="350" t="s">
        <v>347</v>
      </c>
      <c r="R75" s="206"/>
      <c r="S75" s="206"/>
      <c r="T75" s="350" t="s">
        <v>348</v>
      </c>
      <c r="U75" s="206"/>
      <c r="V75" s="206"/>
    </row>
    <row r="76" spans="1:22" ht="15" customHeight="1">
      <c r="A76" s="347" t="s">
        <v>27</v>
      </c>
      <c r="B76" s="349" t="s">
        <v>342</v>
      </c>
      <c r="C76" s="206">
        <v>0</v>
      </c>
      <c r="D76" s="206">
        <v>0</v>
      </c>
      <c r="E76" s="349" t="s">
        <v>343</v>
      </c>
      <c r="F76" s="206"/>
      <c r="G76" s="206"/>
      <c r="H76" s="350" t="s">
        <v>344</v>
      </c>
      <c r="I76" s="206"/>
      <c r="J76" s="206"/>
      <c r="K76" s="350" t="s">
        <v>345</v>
      </c>
      <c r="L76" s="206"/>
      <c r="M76" s="206"/>
      <c r="N76" s="350" t="s">
        <v>346</v>
      </c>
      <c r="O76" s="206"/>
      <c r="P76" s="206"/>
      <c r="Q76" s="350" t="s">
        <v>347</v>
      </c>
      <c r="R76" s="206"/>
      <c r="S76" s="206"/>
      <c r="T76" s="350" t="s">
        <v>348</v>
      </c>
      <c r="U76" s="206"/>
      <c r="V76" s="206"/>
    </row>
    <row r="77" spans="1:22" ht="15" customHeight="1">
      <c r="A77" s="347" t="s">
        <v>28</v>
      </c>
      <c r="B77" s="349" t="s">
        <v>342</v>
      </c>
      <c r="C77" s="206">
        <v>0</v>
      </c>
      <c r="D77" s="206">
        <v>0</v>
      </c>
      <c r="E77" s="349" t="s">
        <v>343</v>
      </c>
      <c r="F77" s="206"/>
      <c r="G77" s="206"/>
      <c r="H77" s="350" t="s">
        <v>344</v>
      </c>
      <c r="I77" s="206"/>
      <c r="J77" s="206"/>
      <c r="K77" s="350" t="s">
        <v>345</v>
      </c>
      <c r="L77" s="206"/>
      <c r="M77" s="206"/>
      <c r="N77" s="350" t="s">
        <v>346</v>
      </c>
      <c r="O77" s="206"/>
      <c r="P77" s="206"/>
      <c r="Q77" s="350" t="s">
        <v>347</v>
      </c>
      <c r="R77" s="206"/>
      <c r="S77" s="206"/>
      <c r="T77" s="350" t="s">
        <v>348</v>
      </c>
      <c r="U77" s="206"/>
      <c r="V77" s="206"/>
    </row>
    <row r="78" spans="1:22" ht="15" customHeight="1">
      <c r="A78" s="347" t="s">
        <v>29</v>
      </c>
      <c r="B78" s="349" t="s">
        <v>342</v>
      </c>
      <c r="C78" s="206">
        <v>0</v>
      </c>
      <c r="D78" s="206">
        <v>0</v>
      </c>
      <c r="E78" s="349" t="s">
        <v>343</v>
      </c>
      <c r="F78" s="206"/>
      <c r="G78" s="206"/>
      <c r="H78" s="350" t="s">
        <v>344</v>
      </c>
      <c r="I78" s="206"/>
      <c r="J78" s="206"/>
      <c r="K78" s="350" t="s">
        <v>345</v>
      </c>
      <c r="L78" s="206"/>
      <c r="M78" s="206"/>
      <c r="N78" s="350" t="s">
        <v>346</v>
      </c>
      <c r="O78" s="206"/>
      <c r="P78" s="206"/>
      <c r="Q78" s="350" t="s">
        <v>347</v>
      </c>
      <c r="R78" s="206"/>
      <c r="S78" s="206"/>
      <c r="T78" s="350" t="s">
        <v>348</v>
      </c>
      <c r="U78" s="206"/>
      <c r="V78" s="206"/>
    </row>
    <row r="79" spans="1:22" ht="15" customHeight="1">
      <c r="A79" s="347" t="s">
        <v>30</v>
      </c>
      <c r="B79" s="349" t="s">
        <v>342</v>
      </c>
      <c r="C79" s="206">
        <v>0</v>
      </c>
      <c r="D79" s="206">
        <v>0</v>
      </c>
      <c r="E79" s="349" t="s">
        <v>343</v>
      </c>
      <c r="F79" s="206"/>
      <c r="G79" s="206"/>
      <c r="H79" s="350" t="s">
        <v>344</v>
      </c>
      <c r="I79" s="206"/>
      <c r="J79" s="206"/>
      <c r="K79" s="350" t="s">
        <v>345</v>
      </c>
      <c r="L79" s="206"/>
      <c r="M79" s="206"/>
      <c r="N79" s="350" t="s">
        <v>346</v>
      </c>
      <c r="O79" s="206"/>
      <c r="P79" s="206"/>
      <c r="Q79" s="350" t="s">
        <v>347</v>
      </c>
      <c r="R79" s="206"/>
      <c r="S79" s="206"/>
      <c r="T79" s="350" t="s">
        <v>348</v>
      </c>
      <c r="U79" s="206"/>
      <c r="V79" s="206"/>
    </row>
    <row r="80" spans="1:22" ht="15" customHeight="1">
      <c r="A80" s="575" t="s">
        <v>31</v>
      </c>
      <c r="B80" s="349" t="s">
        <v>342</v>
      </c>
      <c r="C80" s="206">
        <v>0</v>
      </c>
      <c r="D80" s="206">
        <v>0</v>
      </c>
      <c r="E80" s="349" t="s">
        <v>343</v>
      </c>
      <c r="F80" s="206"/>
      <c r="G80" s="206"/>
      <c r="H80" s="350" t="s">
        <v>344</v>
      </c>
      <c r="I80" s="206"/>
      <c r="J80" s="206"/>
      <c r="K80" s="350" t="s">
        <v>345</v>
      </c>
      <c r="L80" s="206"/>
      <c r="M80" s="206"/>
      <c r="N80" s="350" t="s">
        <v>346</v>
      </c>
      <c r="O80" s="206"/>
      <c r="P80" s="206"/>
      <c r="Q80" s="350" t="s">
        <v>347</v>
      </c>
      <c r="R80" s="206"/>
      <c r="S80" s="206"/>
      <c r="T80" s="350" t="s">
        <v>348</v>
      </c>
      <c r="U80" s="206"/>
      <c r="V80" s="206"/>
    </row>
    <row r="81" spans="1:22" ht="15" customHeight="1">
      <c r="A81" s="347" t="s">
        <v>32</v>
      </c>
      <c r="B81" s="349" t="s">
        <v>342</v>
      </c>
      <c r="C81" s="206">
        <v>0</v>
      </c>
      <c r="D81" s="206">
        <v>0</v>
      </c>
      <c r="E81" s="349" t="s">
        <v>343</v>
      </c>
      <c r="F81" s="206"/>
      <c r="G81" s="206"/>
      <c r="H81" s="350" t="s">
        <v>344</v>
      </c>
      <c r="I81" s="206"/>
      <c r="J81" s="206"/>
      <c r="K81" s="350" t="s">
        <v>345</v>
      </c>
      <c r="L81" s="206"/>
      <c r="M81" s="206"/>
      <c r="N81" s="350" t="s">
        <v>346</v>
      </c>
      <c r="O81" s="206"/>
      <c r="P81" s="206"/>
      <c r="Q81" s="350" t="s">
        <v>347</v>
      </c>
      <c r="R81" s="206"/>
      <c r="S81" s="206"/>
      <c r="T81" s="350" t="s">
        <v>348</v>
      </c>
      <c r="U81" s="206"/>
      <c r="V81" s="206"/>
    </row>
    <row r="82" spans="1:22" ht="15" customHeight="1">
      <c r="A82" s="347" t="s">
        <v>36</v>
      </c>
      <c r="B82" s="349" t="s">
        <v>342</v>
      </c>
      <c r="C82" s="206">
        <v>0</v>
      </c>
      <c r="D82" s="206">
        <v>0</v>
      </c>
      <c r="E82" s="349" t="s">
        <v>343</v>
      </c>
      <c r="F82" s="206"/>
      <c r="G82" s="206"/>
      <c r="H82" s="350" t="s">
        <v>344</v>
      </c>
      <c r="I82" s="206"/>
      <c r="J82" s="206"/>
      <c r="K82" s="350" t="s">
        <v>345</v>
      </c>
      <c r="L82" s="206"/>
      <c r="M82" s="206"/>
      <c r="N82" s="350" t="s">
        <v>346</v>
      </c>
      <c r="O82" s="206"/>
      <c r="P82" s="206"/>
      <c r="Q82" s="350" t="s">
        <v>347</v>
      </c>
      <c r="R82" s="206"/>
      <c r="S82" s="206"/>
      <c r="T82" s="350" t="s">
        <v>348</v>
      </c>
      <c r="U82" s="206"/>
      <c r="V82" s="206"/>
    </row>
    <row r="83" spans="1:22" ht="15" customHeight="1">
      <c r="A83" s="347" t="s">
        <v>37</v>
      </c>
      <c r="B83" s="349" t="s">
        <v>342</v>
      </c>
      <c r="C83" s="206">
        <v>0</v>
      </c>
      <c r="D83" s="206">
        <v>0</v>
      </c>
      <c r="E83" s="349" t="s">
        <v>343</v>
      </c>
      <c r="F83" s="206"/>
      <c r="G83" s="206"/>
      <c r="H83" s="350" t="s">
        <v>344</v>
      </c>
      <c r="I83" s="206"/>
      <c r="J83" s="206"/>
      <c r="K83" s="350" t="s">
        <v>345</v>
      </c>
      <c r="L83" s="206"/>
      <c r="M83" s="206"/>
      <c r="N83" s="350" t="s">
        <v>346</v>
      </c>
      <c r="O83" s="206"/>
      <c r="P83" s="206"/>
      <c r="Q83" s="350" t="s">
        <v>347</v>
      </c>
      <c r="R83" s="206"/>
      <c r="S83" s="206"/>
      <c r="T83" s="350" t="s">
        <v>348</v>
      </c>
      <c r="U83" s="206"/>
      <c r="V83" s="206"/>
    </row>
    <row r="84" spans="1:22" ht="15" customHeight="1">
      <c r="A84" s="347" t="s">
        <v>38</v>
      </c>
      <c r="B84" s="349" t="s">
        <v>342</v>
      </c>
      <c r="C84" s="206">
        <v>0</v>
      </c>
      <c r="D84" s="206">
        <v>0</v>
      </c>
      <c r="E84" s="349" t="s">
        <v>343</v>
      </c>
      <c r="F84" s="206"/>
      <c r="G84" s="206"/>
      <c r="H84" s="350" t="s">
        <v>344</v>
      </c>
      <c r="I84" s="206"/>
      <c r="J84" s="206"/>
      <c r="K84" s="350" t="s">
        <v>345</v>
      </c>
      <c r="L84" s="206"/>
      <c r="M84" s="206"/>
      <c r="N84" s="350" t="s">
        <v>346</v>
      </c>
      <c r="O84" s="206"/>
      <c r="P84" s="206"/>
      <c r="Q84" s="350" t="s">
        <v>347</v>
      </c>
      <c r="R84" s="206"/>
      <c r="S84" s="206"/>
      <c r="T84" s="350" t="s">
        <v>348</v>
      </c>
      <c r="U84" s="206"/>
      <c r="V84" s="206"/>
    </row>
    <row r="85" spans="1:22" ht="15" customHeight="1">
      <c r="A85" s="347" t="s">
        <v>39</v>
      </c>
      <c r="B85" s="349" t="s">
        <v>342</v>
      </c>
      <c r="C85" s="206">
        <v>0</v>
      </c>
      <c r="D85" s="206">
        <v>0</v>
      </c>
      <c r="E85" s="349" t="s">
        <v>343</v>
      </c>
      <c r="F85" s="206"/>
      <c r="G85" s="206"/>
      <c r="H85" s="350" t="s">
        <v>344</v>
      </c>
      <c r="I85" s="206"/>
      <c r="J85" s="206"/>
      <c r="K85" s="350" t="s">
        <v>345</v>
      </c>
      <c r="L85" s="206"/>
      <c r="M85" s="206"/>
      <c r="N85" s="350" t="s">
        <v>346</v>
      </c>
      <c r="O85" s="206"/>
      <c r="P85" s="206"/>
      <c r="Q85" s="350" t="s">
        <v>347</v>
      </c>
      <c r="R85" s="206"/>
      <c r="S85" s="206"/>
      <c r="T85" s="350" t="s">
        <v>348</v>
      </c>
      <c r="U85" s="206"/>
      <c r="V85" s="206"/>
    </row>
    <row r="86" spans="1:22" ht="15" customHeight="1">
      <c r="A86" s="347" t="s">
        <v>40</v>
      </c>
      <c r="B86" s="349" t="s">
        <v>342</v>
      </c>
      <c r="C86" s="206">
        <v>0</v>
      </c>
      <c r="D86" s="206">
        <v>0</v>
      </c>
      <c r="E86" s="349" t="s">
        <v>343</v>
      </c>
      <c r="F86" s="206"/>
      <c r="G86" s="206"/>
      <c r="H86" s="350" t="s">
        <v>344</v>
      </c>
      <c r="I86" s="206"/>
      <c r="J86" s="206"/>
      <c r="K86" s="350" t="s">
        <v>345</v>
      </c>
      <c r="L86" s="206"/>
      <c r="M86" s="206"/>
      <c r="N86" s="350" t="s">
        <v>346</v>
      </c>
      <c r="O86" s="206"/>
      <c r="P86" s="206"/>
      <c r="Q86" s="350" t="s">
        <v>347</v>
      </c>
      <c r="R86" s="206"/>
      <c r="S86" s="206"/>
      <c r="T86" s="350" t="s">
        <v>348</v>
      </c>
      <c r="U86" s="206"/>
      <c r="V86" s="206"/>
    </row>
    <row r="87" spans="1:22" ht="15" customHeight="1">
      <c r="A87" s="347" t="s">
        <v>41</v>
      </c>
      <c r="B87" s="349" t="s">
        <v>342</v>
      </c>
      <c r="C87" s="206">
        <v>0</v>
      </c>
      <c r="D87" s="206">
        <v>0</v>
      </c>
      <c r="E87" s="349" t="s">
        <v>343</v>
      </c>
      <c r="F87" s="206"/>
      <c r="G87" s="206"/>
      <c r="H87" s="350" t="s">
        <v>344</v>
      </c>
      <c r="I87" s="206"/>
      <c r="J87" s="206"/>
      <c r="K87" s="350" t="s">
        <v>345</v>
      </c>
      <c r="L87" s="206"/>
      <c r="M87" s="206"/>
      <c r="N87" s="350" t="s">
        <v>346</v>
      </c>
      <c r="O87" s="206"/>
      <c r="P87" s="206"/>
      <c r="Q87" s="350" t="s">
        <v>347</v>
      </c>
      <c r="R87" s="206"/>
      <c r="S87" s="206"/>
      <c r="T87" s="350" t="s">
        <v>348</v>
      </c>
      <c r="U87" s="206"/>
      <c r="V87" s="206"/>
    </row>
    <row r="88" spans="1:22" ht="15" customHeight="1">
      <c r="A88" s="347" t="s">
        <v>42</v>
      </c>
      <c r="B88" s="349" t="s">
        <v>342</v>
      </c>
      <c r="C88" s="206">
        <v>0</v>
      </c>
      <c r="D88" s="206">
        <v>0</v>
      </c>
      <c r="E88" s="349" t="s">
        <v>343</v>
      </c>
      <c r="F88" s="206"/>
      <c r="G88" s="206"/>
      <c r="H88" s="350" t="s">
        <v>344</v>
      </c>
      <c r="I88" s="206"/>
      <c r="J88" s="206"/>
      <c r="K88" s="350" t="s">
        <v>345</v>
      </c>
      <c r="L88" s="206"/>
      <c r="M88" s="206"/>
      <c r="N88" s="350" t="s">
        <v>346</v>
      </c>
      <c r="O88" s="206"/>
      <c r="P88" s="206"/>
      <c r="Q88" s="350" t="s">
        <v>347</v>
      </c>
      <c r="R88" s="206"/>
      <c r="S88" s="206"/>
      <c r="T88" s="350" t="s">
        <v>348</v>
      </c>
      <c r="U88" s="206"/>
      <c r="V88" s="206"/>
    </row>
    <row r="89" spans="1:22" ht="15" customHeight="1">
      <c r="A89" s="347" t="s">
        <v>43</v>
      </c>
      <c r="B89" s="349" t="s">
        <v>342</v>
      </c>
      <c r="C89" s="206">
        <v>0</v>
      </c>
      <c r="D89" s="206">
        <v>0</v>
      </c>
      <c r="E89" s="349" t="s">
        <v>343</v>
      </c>
      <c r="F89" s="206"/>
      <c r="G89" s="206"/>
      <c r="H89" s="350" t="s">
        <v>344</v>
      </c>
      <c r="I89" s="206"/>
      <c r="J89" s="206"/>
      <c r="K89" s="350" t="s">
        <v>345</v>
      </c>
      <c r="L89" s="206"/>
      <c r="M89" s="206"/>
      <c r="N89" s="350" t="s">
        <v>346</v>
      </c>
      <c r="O89" s="206"/>
      <c r="P89" s="206"/>
      <c r="Q89" s="350" t="s">
        <v>347</v>
      </c>
      <c r="R89" s="206"/>
      <c r="S89" s="206"/>
      <c r="T89" s="350" t="s">
        <v>348</v>
      </c>
      <c r="U89" s="206"/>
      <c r="V89" s="206"/>
    </row>
    <row r="90" spans="1:22" ht="15" customHeight="1">
      <c r="A90" s="347" t="s">
        <v>44</v>
      </c>
      <c r="B90" s="349" t="s">
        <v>342</v>
      </c>
      <c r="C90" s="206">
        <v>0</v>
      </c>
      <c r="D90" s="206">
        <v>0</v>
      </c>
      <c r="E90" s="349" t="s">
        <v>343</v>
      </c>
      <c r="F90" s="206"/>
      <c r="G90" s="206"/>
      <c r="H90" s="350" t="s">
        <v>344</v>
      </c>
      <c r="I90" s="206"/>
      <c r="J90" s="206"/>
      <c r="K90" s="350" t="s">
        <v>345</v>
      </c>
      <c r="L90" s="206"/>
      <c r="M90" s="206"/>
      <c r="N90" s="350" t="s">
        <v>346</v>
      </c>
      <c r="O90" s="206"/>
      <c r="P90" s="206"/>
      <c r="Q90" s="350" t="s">
        <v>347</v>
      </c>
      <c r="R90" s="206"/>
      <c r="S90" s="206"/>
      <c r="T90" s="350" t="s">
        <v>348</v>
      </c>
      <c r="U90" s="206"/>
      <c r="V90" s="206"/>
    </row>
    <row r="91" spans="1:22" ht="15" customHeight="1">
      <c r="A91" s="347" t="s">
        <v>45</v>
      </c>
      <c r="B91" s="349" t="s">
        <v>342</v>
      </c>
      <c r="C91" s="206">
        <v>0</v>
      </c>
      <c r="D91" s="206">
        <v>0</v>
      </c>
      <c r="E91" s="349" t="s">
        <v>343</v>
      </c>
      <c r="F91" s="206"/>
      <c r="G91" s="206"/>
      <c r="H91" s="350" t="s">
        <v>344</v>
      </c>
      <c r="I91" s="206"/>
      <c r="J91" s="206"/>
      <c r="K91" s="350" t="s">
        <v>345</v>
      </c>
      <c r="L91" s="206"/>
      <c r="M91" s="206"/>
      <c r="N91" s="350" t="s">
        <v>346</v>
      </c>
      <c r="O91" s="206"/>
      <c r="P91" s="206"/>
      <c r="Q91" s="350" t="s">
        <v>347</v>
      </c>
      <c r="R91" s="206"/>
      <c r="S91" s="206"/>
      <c r="T91" s="350" t="s">
        <v>348</v>
      </c>
      <c r="U91" s="206"/>
      <c r="V91" s="206"/>
    </row>
    <row r="92" spans="1:22" ht="15" customHeight="1">
      <c r="A92" s="344" t="s">
        <v>357</v>
      </c>
      <c r="B92" s="349" t="s">
        <v>342</v>
      </c>
      <c r="C92" s="352">
        <f t="shared" ref="C92:D92" si="11">SUM(C61:C91)</f>
        <v>0</v>
      </c>
      <c r="D92" s="352">
        <f t="shared" si="11"/>
        <v>0</v>
      </c>
      <c r="E92" s="349" t="s">
        <v>343</v>
      </c>
      <c r="F92" s="352">
        <f t="shared" ref="F92:G92" si="12">SUM(F61:F91)</f>
        <v>0</v>
      </c>
      <c r="G92" s="352">
        <f t="shared" si="12"/>
        <v>0</v>
      </c>
      <c r="H92" s="350" t="s">
        <v>344</v>
      </c>
      <c r="I92" s="352">
        <f t="shared" ref="I92:J92" si="13">SUM(I61:I91)</f>
        <v>0</v>
      </c>
      <c r="J92" s="352">
        <f t="shared" si="13"/>
        <v>0</v>
      </c>
      <c r="K92" s="350" t="s">
        <v>345</v>
      </c>
      <c r="L92" s="352">
        <f>SUM(L61:L91)</f>
        <v>0</v>
      </c>
      <c r="M92" s="352">
        <f>SUM(M61:M91)</f>
        <v>0</v>
      </c>
      <c r="N92" s="350" t="s">
        <v>346</v>
      </c>
      <c r="O92" s="352">
        <f>SUM(O61:O91)</f>
        <v>0</v>
      </c>
      <c r="P92" s="352">
        <f>SUM(P61:P91)</f>
        <v>0</v>
      </c>
      <c r="Q92" s="350" t="s">
        <v>347</v>
      </c>
      <c r="R92" s="352">
        <f>SUM(R61:R91)</f>
        <v>0</v>
      </c>
      <c r="S92" s="352">
        <f>SUM(S61:S91)</f>
        <v>0</v>
      </c>
      <c r="T92" s="350" t="s">
        <v>348</v>
      </c>
      <c r="U92" s="352">
        <f>SUM(U61:U91)</f>
        <v>0</v>
      </c>
      <c r="V92" s="352">
        <f>SUM(V61:V91)</f>
        <v>0</v>
      </c>
    </row>
    <row r="93" spans="1:22" ht="15" customHeight="1">
      <c r="A93" s="344" t="s">
        <v>112</v>
      </c>
      <c r="B93" s="205"/>
      <c r="C93" s="205"/>
      <c r="D93" s="205"/>
      <c r="E93" s="205"/>
      <c r="F93" s="205"/>
      <c r="G93" s="205"/>
      <c r="H93" s="205"/>
      <c r="I93" s="205"/>
      <c r="J93" s="205"/>
      <c r="K93" s="205"/>
      <c r="L93" s="205"/>
      <c r="M93" s="205"/>
      <c r="N93" s="205"/>
      <c r="O93" s="205"/>
      <c r="P93" s="205"/>
      <c r="Q93" s="205"/>
      <c r="R93" s="205"/>
      <c r="S93" s="205"/>
      <c r="T93" s="205"/>
      <c r="U93" s="205"/>
      <c r="V93" s="205"/>
    </row>
    <row r="94" spans="1:22" ht="15" customHeight="1">
      <c r="A94" s="347" t="s">
        <v>51</v>
      </c>
      <c r="B94" s="349" t="s">
        <v>342</v>
      </c>
      <c r="C94" s="206"/>
      <c r="D94" s="206"/>
      <c r="E94" s="349" t="s">
        <v>343</v>
      </c>
      <c r="F94" s="206"/>
      <c r="G94" s="206"/>
      <c r="H94" s="350" t="s">
        <v>344</v>
      </c>
      <c r="I94" s="206"/>
      <c r="J94" s="206"/>
      <c r="K94" s="350" t="s">
        <v>345</v>
      </c>
      <c r="L94" s="206"/>
      <c r="M94" s="206"/>
      <c r="N94" s="350" t="s">
        <v>346</v>
      </c>
      <c r="O94" s="206"/>
      <c r="P94" s="206"/>
      <c r="Q94" s="350" t="s">
        <v>347</v>
      </c>
      <c r="R94" s="206"/>
      <c r="S94" s="206"/>
      <c r="T94" s="350" t="s">
        <v>348</v>
      </c>
      <c r="U94" s="206"/>
      <c r="V94" s="206"/>
    </row>
    <row r="95" spans="1:22" ht="15" customHeight="1">
      <c r="A95" s="347" t="s">
        <v>52</v>
      </c>
      <c r="B95" s="349" t="s">
        <v>342</v>
      </c>
      <c r="C95" s="206"/>
      <c r="D95" s="206"/>
      <c r="E95" s="349" t="s">
        <v>343</v>
      </c>
      <c r="F95" s="206"/>
      <c r="G95" s="206"/>
      <c r="H95" s="350" t="s">
        <v>344</v>
      </c>
      <c r="I95" s="206"/>
      <c r="J95" s="206"/>
      <c r="K95" s="350" t="s">
        <v>345</v>
      </c>
      <c r="L95" s="206"/>
      <c r="M95" s="206"/>
      <c r="N95" s="350" t="s">
        <v>346</v>
      </c>
      <c r="O95" s="206"/>
      <c r="P95" s="206"/>
      <c r="Q95" s="350" t="s">
        <v>347</v>
      </c>
      <c r="R95" s="206"/>
      <c r="S95" s="206"/>
      <c r="T95" s="350" t="s">
        <v>348</v>
      </c>
      <c r="U95" s="206"/>
      <c r="V95" s="206"/>
    </row>
    <row r="96" spans="1:22" ht="15" customHeight="1">
      <c r="A96" s="347" t="s">
        <v>53</v>
      </c>
      <c r="B96" s="349" t="s">
        <v>342</v>
      </c>
      <c r="C96" s="206"/>
      <c r="D96" s="206"/>
      <c r="E96" s="349" t="s">
        <v>343</v>
      </c>
      <c r="F96" s="206"/>
      <c r="G96" s="206"/>
      <c r="H96" s="350" t="s">
        <v>344</v>
      </c>
      <c r="I96" s="206"/>
      <c r="J96" s="206"/>
      <c r="K96" s="350" t="s">
        <v>345</v>
      </c>
      <c r="L96" s="206"/>
      <c r="M96" s="206"/>
      <c r="N96" s="350" t="s">
        <v>346</v>
      </c>
      <c r="O96" s="206"/>
      <c r="P96" s="206"/>
      <c r="Q96" s="350" t="s">
        <v>347</v>
      </c>
      <c r="R96" s="206"/>
      <c r="S96" s="206"/>
      <c r="T96" s="350" t="s">
        <v>348</v>
      </c>
      <c r="U96" s="206"/>
      <c r="V96" s="206"/>
    </row>
    <row r="97" spans="1:22" ht="15" customHeight="1">
      <c r="A97" s="347" t="s">
        <v>54</v>
      </c>
      <c r="B97" s="349" t="s">
        <v>342</v>
      </c>
      <c r="C97" s="206"/>
      <c r="D97" s="206"/>
      <c r="E97" s="349" t="s">
        <v>343</v>
      </c>
      <c r="F97" s="206"/>
      <c r="G97" s="206"/>
      <c r="H97" s="350" t="s">
        <v>344</v>
      </c>
      <c r="I97" s="206"/>
      <c r="J97" s="206"/>
      <c r="K97" s="350" t="s">
        <v>345</v>
      </c>
      <c r="L97" s="206"/>
      <c r="M97" s="206"/>
      <c r="N97" s="350" t="s">
        <v>346</v>
      </c>
      <c r="O97" s="206"/>
      <c r="P97" s="206"/>
      <c r="Q97" s="350" t="s">
        <v>347</v>
      </c>
      <c r="R97" s="206"/>
      <c r="S97" s="206"/>
      <c r="T97" s="350" t="s">
        <v>348</v>
      </c>
      <c r="U97" s="206"/>
      <c r="V97" s="206"/>
    </row>
    <row r="98" spans="1:22" ht="15" customHeight="1">
      <c r="A98" s="347" t="s">
        <v>55</v>
      </c>
      <c r="B98" s="349" t="s">
        <v>342</v>
      </c>
      <c r="C98" s="206"/>
      <c r="D98" s="206"/>
      <c r="E98" s="349" t="s">
        <v>343</v>
      </c>
      <c r="F98" s="206"/>
      <c r="G98" s="206"/>
      <c r="H98" s="350" t="s">
        <v>344</v>
      </c>
      <c r="I98" s="206"/>
      <c r="J98" s="206"/>
      <c r="K98" s="350" t="s">
        <v>345</v>
      </c>
      <c r="L98" s="206"/>
      <c r="M98" s="206"/>
      <c r="N98" s="350" t="s">
        <v>346</v>
      </c>
      <c r="O98" s="206"/>
      <c r="P98" s="206"/>
      <c r="Q98" s="350" t="s">
        <v>347</v>
      </c>
      <c r="R98" s="206"/>
      <c r="S98" s="206"/>
      <c r="T98" s="350" t="s">
        <v>348</v>
      </c>
      <c r="U98" s="206"/>
      <c r="V98" s="206"/>
    </row>
    <row r="99" spans="1:22" ht="15" customHeight="1">
      <c r="A99" s="347" t="s">
        <v>56</v>
      </c>
      <c r="B99" s="349" t="s">
        <v>342</v>
      </c>
      <c r="C99" s="206"/>
      <c r="D99" s="206"/>
      <c r="E99" s="349" t="s">
        <v>343</v>
      </c>
      <c r="F99" s="206"/>
      <c r="G99" s="206"/>
      <c r="H99" s="350" t="s">
        <v>344</v>
      </c>
      <c r="I99" s="206"/>
      <c r="J99" s="206"/>
      <c r="K99" s="350" t="s">
        <v>345</v>
      </c>
      <c r="L99" s="206"/>
      <c r="M99" s="206"/>
      <c r="N99" s="350" t="s">
        <v>346</v>
      </c>
      <c r="O99" s="206"/>
      <c r="P99" s="206"/>
      <c r="Q99" s="350" t="s">
        <v>347</v>
      </c>
      <c r="R99" s="206"/>
      <c r="S99" s="206"/>
      <c r="T99" s="350" t="s">
        <v>348</v>
      </c>
      <c r="U99" s="206"/>
      <c r="V99" s="206"/>
    </row>
    <row r="100" spans="1:22" ht="15" customHeight="1">
      <c r="A100" s="347" t="s">
        <v>57</v>
      </c>
      <c r="B100" s="349" t="s">
        <v>342</v>
      </c>
      <c r="C100" s="206"/>
      <c r="D100" s="206"/>
      <c r="E100" s="349" t="s">
        <v>343</v>
      </c>
      <c r="F100" s="206"/>
      <c r="G100" s="206"/>
      <c r="H100" s="350" t="s">
        <v>344</v>
      </c>
      <c r="I100" s="206"/>
      <c r="J100" s="206"/>
      <c r="K100" s="350" t="s">
        <v>345</v>
      </c>
      <c r="L100" s="206"/>
      <c r="M100" s="206"/>
      <c r="N100" s="350" t="s">
        <v>346</v>
      </c>
      <c r="O100" s="206"/>
      <c r="P100" s="206"/>
      <c r="Q100" s="350" t="s">
        <v>347</v>
      </c>
      <c r="R100" s="206"/>
      <c r="S100" s="206"/>
      <c r="T100" s="350" t="s">
        <v>348</v>
      </c>
      <c r="U100" s="206"/>
      <c r="V100" s="206"/>
    </row>
    <row r="101" spans="1:22" ht="15" customHeight="1">
      <c r="A101" s="347" t="s">
        <v>60</v>
      </c>
      <c r="B101" s="349" t="s">
        <v>342</v>
      </c>
      <c r="C101" s="206"/>
      <c r="D101" s="206"/>
      <c r="E101" s="349" t="s">
        <v>343</v>
      </c>
      <c r="F101" s="206"/>
      <c r="G101" s="206"/>
      <c r="H101" s="350" t="s">
        <v>344</v>
      </c>
      <c r="I101" s="206"/>
      <c r="J101" s="206"/>
      <c r="K101" s="350" t="s">
        <v>345</v>
      </c>
      <c r="L101" s="206"/>
      <c r="M101" s="206"/>
      <c r="N101" s="350" t="s">
        <v>346</v>
      </c>
      <c r="O101" s="206"/>
      <c r="P101" s="206"/>
      <c r="Q101" s="350" t="s">
        <v>347</v>
      </c>
      <c r="R101" s="206"/>
      <c r="S101" s="206"/>
      <c r="T101" s="350" t="s">
        <v>348</v>
      </c>
      <c r="U101" s="206"/>
      <c r="V101" s="206"/>
    </row>
    <row r="102" spans="1:22" ht="15" customHeight="1">
      <c r="A102" s="347" t="s">
        <v>61</v>
      </c>
      <c r="B102" s="349" t="s">
        <v>342</v>
      </c>
      <c r="C102" s="206"/>
      <c r="D102" s="206"/>
      <c r="E102" s="349" t="s">
        <v>343</v>
      </c>
      <c r="F102" s="206"/>
      <c r="G102" s="206"/>
      <c r="H102" s="350" t="s">
        <v>344</v>
      </c>
      <c r="I102" s="206"/>
      <c r="J102" s="206"/>
      <c r="K102" s="350" t="s">
        <v>345</v>
      </c>
      <c r="L102" s="206"/>
      <c r="M102" s="206"/>
      <c r="N102" s="350" t="s">
        <v>346</v>
      </c>
      <c r="O102" s="206"/>
      <c r="P102" s="206"/>
      <c r="Q102" s="350" t="s">
        <v>347</v>
      </c>
      <c r="R102" s="206"/>
      <c r="S102" s="206"/>
      <c r="T102" s="350" t="s">
        <v>348</v>
      </c>
      <c r="U102" s="206"/>
      <c r="V102" s="206"/>
    </row>
    <row r="103" spans="1:22" ht="15" customHeight="1">
      <c r="A103" s="347" t="s">
        <v>62</v>
      </c>
      <c r="B103" s="349" t="s">
        <v>342</v>
      </c>
      <c r="C103" s="206"/>
      <c r="D103" s="206"/>
      <c r="E103" s="349" t="s">
        <v>343</v>
      </c>
      <c r="F103" s="206"/>
      <c r="G103" s="206"/>
      <c r="H103" s="350" t="s">
        <v>344</v>
      </c>
      <c r="I103" s="206"/>
      <c r="J103" s="206"/>
      <c r="K103" s="350" t="s">
        <v>345</v>
      </c>
      <c r="L103" s="206"/>
      <c r="M103" s="206"/>
      <c r="N103" s="350" t="s">
        <v>346</v>
      </c>
      <c r="O103" s="206"/>
      <c r="P103" s="206"/>
      <c r="Q103" s="350" t="s">
        <v>347</v>
      </c>
      <c r="R103" s="206"/>
      <c r="S103" s="206"/>
      <c r="T103" s="350" t="s">
        <v>348</v>
      </c>
      <c r="U103" s="206"/>
      <c r="V103" s="206"/>
    </row>
    <row r="104" spans="1:22" ht="15" customHeight="1">
      <c r="A104" s="347" t="s">
        <v>63</v>
      </c>
      <c r="B104" s="349" t="s">
        <v>342</v>
      </c>
      <c r="C104" s="206"/>
      <c r="D104" s="206"/>
      <c r="E104" s="349" t="s">
        <v>343</v>
      </c>
      <c r="F104" s="206"/>
      <c r="G104" s="206"/>
      <c r="H104" s="350" t="s">
        <v>344</v>
      </c>
      <c r="I104" s="206"/>
      <c r="J104" s="206"/>
      <c r="K104" s="350" t="s">
        <v>345</v>
      </c>
      <c r="L104" s="206"/>
      <c r="M104" s="206"/>
      <c r="N104" s="350" t="s">
        <v>346</v>
      </c>
      <c r="O104" s="206"/>
      <c r="P104" s="206"/>
      <c r="Q104" s="350" t="s">
        <v>347</v>
      </c>
      <c r="R104" s="206"/>
      <c r="S104" s="206"/>
      <c r="T104" s="350" t="s">
        <v>348</v>
      </c>
      <c r="U104" s="206"/>
      <c r="V104" s="206"/>
    </row>
    <row r="105" spans="1:22" ht="15" customHeight="1">
      <c r="A105" s="344" t="s">
        <v>358</v>
      </c>
      <c r="B105" s="349" t="s">
        <v>342</v>
      </c>
      <c r="C105" s="352">
        <f t="shared" ref="C105:D105" si="14">SUM(C94:C104)</f>
        <v>0</v>
      </c>
      <c r="D105" s="352">
        <f t="shared" si="14"/>
        <v>0</v>
      </c>
      <c r="E105" s="349" t="s">
        <v>343</v>
      </c>
      <c r="F105" s="352">
        <f t="shared" ref="F105:G105" si="15">SUM(F94:F104)</f>
        <v>0</v>
      </c>
      <c r="G105" s="352">
        <f t="shared" si="15"/>
        <v>0</v>
      </c>
      <c r="H105" s="350" t="s">
        <v>344</v>
      </c>
      <c r="I105" s="352">
        <f t="shared" ref="I105:J105" si="16">SUM(I94:I104)</f>
        <v>0</v>
      </c>
      <c r="J105" s="352">
        <f t="shared" si="16"/>
        <v>0</v>
      </c>
      <c r="K105" s="350" t="s">
        <v>345</v>
      </c>
      <c r="L105" s="352">
        <f>SUM(L94:L104)</f>
        <v>0</v>
      </c>
      <c r="M105" s="352">
        <f>SUM(M94:M104)</f>
        <v>0</v>
      </c>
      <c r="N105" s="350" t="s">
        <v>346</v>
      </c>
      <c r="O105" s="352">
        <f>SUM(O94:O104)</f>
        <v>0</v>
      </c>
      <c r="P105" s="352">
        <f>SUM(P94:P104)</f>
        <v>0</v>
      </c>
      <c r="Q105" s="350" t="s">
        <v>347</v>
      </c>
      <c r="R105" s="352">
        <f>SUM(R94:R104)</f>
        <v>0</v>
      </c>
      <c r="S105" s="352">
        <f>SUM(S94:S104)</f>
        <v>0</v>
      </c>
      <c r="T105" s="350" t="s">
        <v>348</v>
      </c>
      <c r="U105" s="352">
        <f>SUM(U94:U104)</f>
        <v>0</v>
      </c>
      <c r="V105" s="352">
        <f>SUM(V94:V104)</f>
        <v>0</v>
      </c>
    </row>
    <row r="106" spans="1:22" ht="15" customHeight="1">
      <c r="A106" s="344" t="s">
        <v>842</v>
      </c>
      <c r="B106" s="349" t="s">
        <v>342</v>
      </c>
      <c r="C106" s="206"/>
      <c r="D106" s="206"/>
      <c r="E106" s="349" t="s">
        <v>343</v>
      </c>
      <c r="F106" s="206"/>
      <c r="G106" s="206"/>
      <c r="H106" s="350" t="s">
        <v>344</v>
      </c>
      <c r="I106" s="206"/>
      <c r="J106" s="206"/>
      <c r="K106" s="350" t="s">
        <v>345</v>
      </c>
      <c r="L106" s="206"/>
      <c r="M106" s="206"/>
      <c r="N106" s="350" t="s">
        <v>346</v>
      </c>
      <c r="O106" s="206"/>
      <c r="P106" s="206"/>
      <c r="Q106" s="350" t="s">
        <v>347</v>
      </c>
      <c r="R106" s="206"/>
      <c r="S106" s="206"/>
      <c r="T106" s="350" t="s">
        <v>348</v>
      </c>
      <c r="U106" s="206"/>
      <c r="V106" s="206"/>
    </row>
    <row r="107" spans="1:22" ht="15" customHeight="1">
      <c r="A107" s="344" t="s">
        <v>3387</v>
      </c>
      <c r="B107" s="349" t="s">
        <v>342</v>
      </c>
      <c r="C107" s="352">
        <f t="shared" ref="C107:D107" si="17">(C92*C106)</f>
        <v>0</v>
      </c>
      <c r="D107" s="352">
        <f t="shared" si="17"/>
        <v>0</v>
      </c>
      <c r="E107" s="349" t="s">
        <v>343</v>
      </c>
      <c r="F107" s="352">
        <f t="shared" ref="F107:G107" si="18">(F92*F106)</f>
        <v>0</v>
      </c>
      <c r="G107" s="352">
        <f t="shared" si="18"/>
        <v>0</v>
      </c>
      <c r="H107" s="350" t="s">
        <v>344</v>
      </c>
      <c r="I107" s="352">
        <f t="shared" ref="I107:J107" si="19">(I92*I106)</f>
        <v>0</v>
      </c>
      <c r="J107" s="352">
        <f t="shared" si="19"/>
        <v>0</v>
      </c>
      <c r="K107" s="350" t="s">
        <v>345</v>
      </c>
      <c r="L107" s="352">
        <f>(L92*L106)</f>
        <v>0</v>
      </c>
      <c r="M107" s="352">
        <f>(M92*M106)</f>
        <v>0</v>
      </c>
      <c r="N107" s="350" t="s">
        <v>346</v>
      </c>
      <c r="O107" s="352">
        <f>(O92*O106)</f>
        <v>0</v>
      </c>
      <c r="P107" s="352">
        <f>(P92*P106)</f>
        <v>0</v>
      </c>
      <c r="Q107" s="350" t="s">
        <v>347</v>
      </c>
      <c r="R107" s="352">
        <f>(R92*R106)</f>
        <v>0</v>
      </c>
      <c r="S107" s="352">
        <f>(S92*S106)</f>
        <v>0</v>
      </c>
      <c r="T107" s="350" t="s">
        <v>348</v>
      </c>
      <c r="U107" s="352">
        <f>(U92*U106)</f>
        <v>0</v>
      </c>
      <c r="V107" s="352">
        <f>(V92*V106)</f>
        <v>0</v>
      </c>
    </row>
    <row r="108" spans="1:22" ht="15" customHeight="1">
      <c r="A108" s="344" t="s">
        <v>3388</v>
      </c>
      <c r="B108" s="349" t="s">
        <v>342</v>
      </c>
      <c r="C108" s="352">
        <f t="shared" ref="C108:D108" si="20">(C105*C106)</f>
        <v>0</v>
      </c>
      <c r="D108" s="352">
        <f t="shared" si="20"/>
        <v>0</v>
      </c>
      <c r="E108" s="349" t="s">
        <v>343</v>
      </c>
      <c r="F108" s="352">
        <f t="shared" ref="F108:G108" si="21">(F105*F106)</f>
        <v>0</v>
      </c>
      <c r="G108" s="352">
        <f t="shared" si="21"/>
        <v>0</v>
      </c>
      <c r="H108" s="350" t="s">
        <v>344</v>
      </c>
      <c r="I108" s="352">
        <f t="shared" ref="I108:J108" si="22">(I105*I106)</f>
        <v>0</v>
      </c>
      <c r="J108" s="352">
        <f t="shared" si="22"/>
        <v>0</v>
      </c>
      <c r="K108" s="350" t="s">
        <v>345</v>
      </c>
      <c r="L108" s="352">
        <f>(L105*L106)</f>
        <v>0</v>
      </c>
      <c r="M108" s="352">
        <f>(M105*M106)</f>
        <v>0</v>
      </c>
      <c r="N108" s="350" t="s">
        <v>346</v>
      </c>
      <c r="O108" s="352">
        <f>(O105*O106)</f>
        <v>0</v>
      </c>
      <c r="P108" s="352">
        <f>(P105*P106)</f>
        <v>0</v>
      </c>
      <c r="Q108" s="350" t="s">
        <v>347</v>
      </c>
      <c r="R108" s="352">
        <f>(R105*R106)</f>
        <v>0</v>
      </c>
      <c r="S108" s="352">
        <f>(S105*S106)</f>
        <v>0</v>
      </c>
      <c r="T108" s="350" t="s">
        <v>348</v>
      </c>
      <c r="U108" s="352">
        <f>(U105*U106)</f>
        <v>0</v>
      </c>
      <c r="V108" s="352">
        <f>(V105*V106)</f>
        <v>0</v>
      </c>
    </row>
    <row r="109" spans="1:22" ht="15" customHeight="1">
      <c r="A109" s="344" t="s">
        <v>359</v>
      </c>
      <c r="B109" s="349" t="s">
        <v>342</v>
      </c>
      <c r="C109" s="352">
        <f t="shared" ref="C109:D109" si="23">C107-C108</f>
        <v>0</v>
      </c>
      <c r="D109" s="352">
        <f t="shared" si="23"/>
        <v>0</v>
      </c>
      <c r="E109" s="349" t="s">
        <v>343</v>
      </c>
      <c r="F109" s="352">
        <f t="shared" ref="F109:G109" si="24">F107-F108</f>
        <v>0</v>
      </c>
      <c r="G109" s="352">
        <f t="shared" si="24"/>
        <v>0</v>
      </c>
      <c r="H109" s="350" t="s">
        <v>344</v>
      </c>
      <c r="I109" s="352">
        <f t="shared" ref="I109:J109" si="25">I107-I108</f>
        <v>0</v>
      </c>
      <c r="J109" s="352">
        <f t="shared" si="25"/>
        <v>0</v>
      </c>
      <c r="K109" s="350" t="s">
        <v>345</v>
      </c>
      <c r="L109" s="352">
        <f>L107-L108</f>
        <v>0</v>
      </c>
      <c r="M109" s="352">
        <f>M107-M108</f>
        <v>0</v>
      </c>
      <c r="N109" s="350" t="s">
        <v>346</v>
      </c>
      <c r="O109" s="352">
        <f>O107-O108</f>
        <v>0</v>
      </c>
      <c r="P109" s="352">
        <f>P107-P108</f>
        <v>0</v>
      </c>
      <c r="Q109" s="350" t="s">
        <v>347</v>
      </c>
      <c r="R109" s="352">
        <f>R107-R108</f>
        <v>0</v>
      </c>
      <c r="S109" s="352">
        <f>S107-S108</f>
        <v>0</v>
      </c>
      <c r="T109" s="350" t="s">
        <v>348</v>
      </c>
      <c r="U109" s="352">
        <f>U107-U108</f>
        <v>0</v>
      </c>
      <c r="V109" s="352">
        <f>V107-V108</f>
        <v>0</v>
      </c>
    </row>
    <row r="110" spans="1:22" ht="15" customHeight="1">
      <c r="A110" s="354" t="s">
        <v>360</v>
      </c>
      <c r="B110" s="355" t="s">
        <v>342</v>
      </c>
      <c r="C110" s="356">
        <f>IF(C109&lt;=0,(3/10),IF(C109&lt;=(C108/5),0,(1/10)))</f>
        <v>0.3</v>
      </c>
      <c r="D110" s="356">
        <f>IF(D109&lt;=0,(3/10),IF(D109&lt;=(D108/5),0,(1/10)))</f>
        <v>0.3</v>
      </c>
      <c r="E110" s="355" t="s">
        <v>343</v>
      </c>
      <c r="F110" s="356">
        <f>IF(F109&lt;=0,(3/10),IF(F109&lt;=(F108/5),0,(1/10)))</f>
        <v>0.3</v>
      </c>
      <c r="G110" s="356">
        <f>IF(G109&lt;=0,(3/10),IF(G109&lt;=(G108/5),0,(1/10)))</f>
        <v>0.3</v>
      </c>
      <c r="H110" s="357" t="s">
        <v>344</v>
      </c>
      <c r="I110" s="356">
        <f>IF(I109&lt;=0,(3/10),IF(I109&lt;=(I108/5),0,(1/10)))</f>
        <v>0.3</v>
      </c>
      <c r="J110" s="356">
        <f>IF(J109&lt;=0,(3/10),IF(J109&lt;=(J108/5),0,(1/10)))</f>
        <v>0.3</v>
      </c>
      <c r="K110" s="357" t="s">
        <v>345</v>
      </c>
      <c r="L110" s="356">
        <f>IF(L109&lt;=0,(3/10),IF(L109&lt;=(L108/5),0,(1/10)))</f>
        <v>0.3</v>
      </c>
      <c r="M110" s="356">
        <f>IF(M109&lt;=0,(3/10),IF(M109&lt;=(M108/5),0,(1/10)))</f>
        <v>0.3</v>
      </c>
      <c r="N110" s="357" t="s">
        <v>346</v>
      </c>
      <c r="O110" s="356">
        <f>IF(O109&lt;=0,(3/10),IF(O109&lt;=(O108/5),0,(1/10)))</f>
        <v>0.3</v>
      </c>
      <c r="P110" s="356">
        <f>IF(P109&lt;=0,(3/10),IF(P109&lt;=(P108/5),0,(1/10)))</f>
        <v>0.3</v>
      </c>
      <c r="Q110" s="357" t="s">
        <v>347</v>
      </c>
      <c r="R110" s="356">
        <f>IF(R109&lt;=0,(3/10),IF(R109&lt;=(R108/5),0,(1/10)))</f>
        <v>0.3</v>
      </c>
      <c r="S110" s="356">
        <f>IF(S109&lt;=0,(3/10),IF(S109&lt;=(S108/5),0,(1/10)))</f>
        <v>0.3</v>
      </c>
      <c r="T110" s="357" t="s">
        <v>348</v>
      </c>
      <c r="U110" s="356">
        <f>IF(U109&lt;=0,(3/10),IF(U109&lt;=(U108/5),0,(1/10)))</f>
        <v>0.3</v>
      </c>
      <c r="V110" s="356">
        <f>IF(V109&lt;=0,(3/10),IF(V109&lt;=(V108/5),0,(1/10)))</f>
        <v>0.3</v>
      </c>
    </row>
    <row r="111" spans="1:22" ht="15" customHeight="1">
      <c r="A111" s="344" t="s">
        <v>73</v>
      </c>
      <c r="B111" s="349" t="s">
        <v>342</v>
      </c>
      <c r="C111" s="352">
        <f t="shared" ref="C111:D111" si="26">IF(C110=0.3,0.3*(C108-C107),IF(C110=0.1,0.1*(C107-(1.2*C108)),0))</f>
        <v>0</v>
      </c>
      <c r="D111" s="352">
        <f t="shared" si="26"/>
        <v>0</v>
      </c>
      <c r="E111" s="349" t="s">
        <v>343</v>
      </c>
      <c r="F111" s="352">
        <f t="shared" ref="F111:G111" si="27">IF(F110=0.3,0.3*(F108-F107),IF(F110=0.1,0.1*(F107-(1.2*F108)),0))</f>
        <v>0</v>
      </c>
      <c r="G111" s="352">
        <f t="shared" si="27"/>
        <v>0</v>
      </c>
      <c r="H111" s="350" t="s">
        <v>344</v>
      </c>
      <c r="I111" s="352">
        <f t="shared" ref="I111:J111" si="28">IF(I110=0.3,0.3*(I108-I107),IF(I110=0.1,0.1*(I107-(1.2*I108)),0))</f>
        <v>0</v>
      </c>
      <c r="J111" s="352">
        <f t="shared" si="28"/>
        <v>0</v>
      </c>
      <c r="K111" s="350" t="s">
        <v>345</v>
      </c>
      <c r="L111" s="352">
        <f>IF(L110=0.3,0.3*(L108-L107),IF(L110=0.1,0.1*(L107-(1.2*L108)),0))</f>
        <v>0</v>
      </c>
      <c r="M111" s="352">
        <f>IF(M110=0.3,0.3*(M108-M107),IF(M110=0.1,0.1*(M107-(1.2*M108)),0))</f>
        <v>0</v>
      </c>
      <c r="N111" s="350" t="s">
        <v>346</v>
      </c>
      <c r="O111" s="352">
        <f>IF(O110=0.3,0.3*(O108-O107),IF(O110=0.1,0.1*(O107-(1.2*O108)),0))</f>
        <v>0</v>
      </c>
      <c r="P111" s="352">
        <f>IF(P110=0.3,0.3*(P108-P107),IF(P110=0.1,0.1*(P107-(1.2*P108)),0))</f>
        <v>0</v>
      </c>
      <c r="Q111" s="350" t="s">
        <v>347</v>
      </c>
      <c r="R111" s="352">
        <f>IF(R110=0.3,0.3*(R108-R107),IF(R110=0.1,0.1*(R107-(1.2*R108)),0))</f>
        <v>0</v>
      </c>
      <c r="S111" s="352">
        <f>IF(S110=0.3,0.3*(S108-S107),IF(S110=0.1,0.1*(S107-(1.2*S108)),0))</f>
        <v>0</v>
      </c>
      <c r="T111" s="350" t="s">
        <v>348</v>
      </c>
      <c r="U111" s="352">
        <f>IF(U110=0.3,0.3*(U108-U107),IF(U110=0.1,0.1*(U107-(1.2*U108)),0))</f>
        <v>0</v>
      </c>
      <c r="V111" s="352">
        <f>IF(V110=0.3,0.3*(V108-V107),IF(V110=0.1,0.1*(V107-(1.2*V108)),0))</f>
        <v>0</v>
      </c>
    </row>
    <row r="113" spans="1:22">
      <c r="A113" s="680" t="s">
        <v>361</v>
      </c>
      <c r="B113" s="680"/>
      <c r="C113" s="680"/>
      <c r="D113" s="680"/>
      <c r="E113" s="680"/>
      <c r="F113" s="680"/>
      <c r="G113" s="680"/>
      <c r="H113" s="680"/>
      <c r="I113" s="680"/>
      <c r="J113" s="680"/>
      <c r="K113" s="680"/>
      <c r="L113" s="680"/>
      <c r="M113" s="680"/>
      <c r="N113" s="680"/>
      <c r="O113" s="680"/>
      <c r="P113" s="680"/>
      <c r="Q113" s="680"/>
      <c r="R113" s="680"/>
      <c r="S113" s="680"/>
      <c r="T113" s="680"/>
      <c r="U113" s="680"/>
      <c r="V113" s="680"/>
    </row>
    <row r="114" spans="1:22" ht="18.75" customHeight="1">
      <c r="A114" s="694" t="s">
        <v>0</v>
      </c>
      <c r="B114" s="742" t="str">
        <f>"Lainnya 6"</f>
        <v>Lainnya 6</v>
      </c>
      <c r="C114" s="743"/>
      <c r="D114" s="744"/>
      <c r="E114" s="742" t="str">
        <f>"Lainnya 7"</f>
        <v>Lainnya 7</v>
      </c>
      <c r="F114" s="743"/>
      <c r="G114" s="744"/>
      <c r="H114" s="742" t="str">
        <f>"Lainnya 8"</f>
        <v>Lainnya 8</v>
      </c>
      <c r="I114" s="743"/>
      <c r="J114" s="744"/>
      <c r="K114" s="742" t="str">
        <f>"Lainnya 9"</f>
        <v>Lainnya 9</v>
      </c>
      <c r="L114" s="743"/>
      <c r="M114" s="744"/>
      <c r="N114" s="742" t="str">
        <f>"Lainnya 10"</f>
        <v>Lainnya 10</v>
      </c>
      <c r="O114" s="743"/>
      <c r="P114" s="744"/>
      <c r="Q114" s="742" t="str">
        <f>"IDR"</f>
        <v>IDR</v>
      </c>
      <c r="R114" s="743"/>
      <c r="S114" s="744"/>
      <c r="T114" s="745" t="s">
        <v>333</v>
      </c>
      <c r="U114" s="745"/>
    </row>
    <row r="115" spans="1:22" ht="60">
      <c r="A115" s="694"/>
      <c r="B115" s="234" t="s">
        <v>334</v>
      </c>
      <c r="C115" s="234" t="str">
        <f>"Tradisional"</f>
        <v>Tradisional</v>
      </c>
      <c r="D115" s="234" t="str">
        <f>"PAYDI"</f>
        <v>PAYDI</v>
      </c>
      <c r="E115" s="234" t="s">
        <v>334</v>
      </c>
      <c r="F115" s="234" t="str">
        <f>"Tradisional"</f>
        <v>Tradisional</v>
      </c>
      <c r="G115" s="234" t="str">
        <f>"PAYDI"</f>
        <v>PAYDI</v>
      </c>
      <c r="H115" s="234" t="s">
        <v>334</v>
      </c>
      <c r="I115" s="234" t="str">
        <f>"Tradisional"</f>
        <v>Tradisional</v>
      </c>
      <c r="J115" s="234" t="str">
        <f>"PAYDI"</f>
        <v>PAYDI</v>
      </c>
      <c r="K115" s="234" t="s">
        <v>334</v>
      </c>
      <c r="L115" s="234" t="str">
        <f>"Tradisional"</f>
        <v>Tradisional</v>
      </c>
      <c r="M115" s="234" t="str">
        <f>"PAYDI"</f>
        <v>PAYDI</v>
      </c>
      <c r="N115" s="234" t="s">
        <v>334</v>
      </c>
      <c r="O115" s="234" t="str">
        <f>"Tradisional"</f>
        <v>Tradisional</v>
      </c>
      <c r="P115" s="234" t="str">
        <f>"PAYDI"</f>
        <v>PAYDI</v>
      </c>
      <c r="Q115" s="234" t="s">
        <v>334</v>
      </c>
      <c r="R115" s="234" t="str">
        <f>"Tradisional"</f>
        <v>Tradisional</v>
      </c>
      <c r="S115" s="234" t="str">
        <f>"PAYDI"</f>
        <v>PAYDI</v>
      </c>
      <c r="T115" s="234" t="s">
        <v>1</v>
      </c>
      <c r="U115" s="189" t="s">
        <v>2</v>
      </c>
    </row>
    <row r="116" spans="1:22" ht="15" customHeight="1">
      <c r="A116" s="344" t="s">
        <v>246</v>
      </c>
      <c r="B116" s="205"/>
      <c r="C116" s="205"/>
      <c r="D116" s="205"/>
      <c r="E116" s="205"/>
      <c r="F116" s="205"/>
      <c r="G116" s="205"/>
      <c r="H116" s="205"/>
      <c r="I116" s="205"/>
      <c r="J116" s="205"/>
      <c r="K116" s="205"/>
      <c r="L116" s="205"/>
      <c r="M116" s="205"/>
      <c r="N116" s="205"/>
      <c r="O116" s="205"/>
      <c r="P116" s="205"/>
      <c r="Q116" s="205"/>
      <c r="R116" s="205"/>
      <c r="S116" s="205"/>
      <c r="T116" s="346"/>
      <c r="U116" s="345"/>
    </row>
    <row r="117" spans="1:22" ht="15" customHeight="1">
      <c r="A117" s="347" t="s">
        <v>12</v>
      </c>
      <c r="B117" s="350" t="s">
        <v>349</v>
      </c>
      <c r="C117" s="206"/>
      <c r="D117" s="206"/>
      <c r="E117" s="350" t="s">
        <v>350</v>
      </c>
      <c r="F117" s="206"/>
      <c r="G117" s="206"/>
      <c r="H117" s="350" t="s">
        <v>351</v>
      </c>
      <c r="I117" s="206"/>
      <c r="J117" s="206"/>
      <c r="K117" s="350" t="s">
        <v>352</v>
      </c>
      <c r="L117" s="206"/>
      <c r="M117" s="206"/>
      <c r="N117" s="350" t="s">
        <v>353</v>
      </c>
      <c r="O117" s="206"/>
      <c r="P117" s="206"/>
      <c r="Q117" s="349" t="s">
        <v>354</v>
      </c>
      <c r="R117" s="206"/>
      <c r="S117" s="206"/>
      <c r="T117" s="346"/>
      <c r="U117" s="351"/>
    </row>
    <row r="118" spans="1:22" ht="15" customHeight="1">
      <c r="A118" s="347" t="s">
        <v>13</v>
      </c>
      <c r="B118" s="350" t="s">
        <v>349</v>
      </c>
      <c r="C118" s="206"/>
      <c r="D118" s="206"/>
      <c r="E118" s="350" t="s">
        <v>350</v>
      </c>
      <c r="F118" s="206"/>
      <c r="G118" s="206"/>
      <c r="H118" s="350" t="s">
        <v>351</v>
      </c>
      <c r="I118" s="206"/>
      <c r="J118" s="206"/>
      <c r="K118" s="350" t="s">
        <v>352</v>
      </c>
      <c r="L118" s="206"/>
      <c r="M118" s="206"/>
      <c r="N118" s="350" t="s">
        <v>353</v>
      </c>
      <c r="O118" s="206"/>
      <c r="P118" s="206"/>
      <c r="Q118" s="349" t="s">
        <v>354</v>
      </c>
      <c r="R118" s="206"/>
      <c r="S118" s="206"/>
      <c r="T118" s="346"/>
      <c r="U118" s="351"/>
    </row>
    <row r="119" spans="1:22" ht="15" customHeight="1">
      <c r="A119" s="347" t="s">
        <v>14</v>
      </c>
      <c r="B119" s="350" t="s">
        <v>349</v>
      </c>
      <c r="C119" s="206"/>
      <c r="D119" s="206"/>
      <c r="E119" s="350" t="s">
        <v>350</v>
      </c>
      <c r="F119" s="206"/>
      <c r="G119" s="206"/>
      <c r="H119" s="350" t="s">
        <v>351</v>
      </c>
      <c r="I119" s="206"/>
      <c r="J119" s="206"/>
      <c r="K119" s="350" t="s">
        <v>352</v>
      </c>
      <c r="L119" s="206"/>
      <c r="M119" s="206"/>
      <c r="N119" s="350" t="s">
        <v>353</v>
      </c>
      <c r="O119" s="206"/>
      <c r="P119" s="206"/>
      <c r="Q119" s="349" t="s">
        <v>354</v>
      </c>
      <c r="R119" s="206"/>
      <c r="S119" s="206"/>
      <c r="T119" s="346"/>
      <c r="U119" s="351"/>
    </row>
    <row r="120" spans="1:22" ht="15" customHeight="1">
      <c r="A120" s="347" t="s">
        <v>15</v>
      </c>
      <c r="B120" s="350" t="s">
        <v>349</v>
      </c>
      <c r="C120" s="206"/>
      <c r="D120" s="206"/>
      <c r="E120" s="350" t="s">
        <v>350</v>
      </c>
      <c r="F120" s="206"/>
      <c r="G120" s="206"/>
      <c r="H120" s="350" t="s">
        <v>351</v>
      </c>
      <c r="I120" s="206"/>
      <c r="J120" s="206"/>
      <c r="K120" s="350" t="s">
        <v>352</v>
      </c>
      <c r="L120" s="206"/>
      <c r="M120" s="206"/>
      <c r="N120" s="350" t="s">
        <v>353</v>
      </c>
      <c r="O120" s="206"/>
      <c r="P120" s="206"/>
      <c r="Q120" s="349" t="s">
        <v>354</v>
      </c>
      <c r="R120" s="206"/>
      <c r="S120" s="206"/>
      <c r="T120" s="346"/>
      <c r="U120" s="351"/>
    </row>
    <row r="121" spans="1:22" ht="15" customHeight="1">
      <c r="A121" s="347" t="s">
        <v>16</v>
      </c>
      <c r="B121" s="350" t="s">
        <v>349</v>
      </c>
      <c r="C121" s="206"/>
      <c r="D121" s="206"/>
      <c r="E121" s="350" t="s">
        <v>350</v>
      </c>
      <c r="F121" s="206"/>
      <c r="G121" s="206"/>
      <c r="H121" s="350" t="s">
        <v>351</v>
      </c>
      <c r="I121" s="206"/>
      <c r="J121" s="206"/>
      <c r="K121" s="350" t="s">
        <v>352</v>
      </c>
      <c r="L121" s="206"/>
      <c r="M121" s="206"/>
      <c r="N121" s="350" t="s">
        <v>353</v>
      </c>
      <c r="O121" s="206"/>
      <c r="P121" s="206"/>
      <c r="Q121" s="349" t="s">
        <v>354</v>
      </c>
      <c r="R121" s="206"/>
      <c r="S121" s="206"/>
      <c r="T121" s="346"/>
      <c r="U121" s="351"/>
    </row>
    <row r="122" spans="1:22" ht="15" customHeight="1">
      <c r="A122" s="347" t="s">
        <v>17</v>
      </c>
      <c r="B122" s="350" t="s">
        <v>349</v>
      </c>
      <c r="C122" s="206"/>
      <c r="D122" s="206"/>
      <c r="E122" s="350" t="s">
        <v>350</v>
      </c>
      <c r="F122" s="206"/>
      <c r="G122" s="206"/>
      <c r="H122" s="350" t="s">
        <v>351</v>
      </c>
      <c r="I122" s="206"/>
      <c r="J122" s="206"/>
      <c r="K122" s="350" t="s">
        <v>352</v>
      </c>
      <c r="L122" s="206"/>
      <c r="M122" s="206"/>
      <c r="N122" s="350" t="s">
        <v>353</v>
      </c>
      <c r="O122" s="206"/>
      <c r="P122" s="206"/>
      <c r="Q122" s="349" t="s">
        <v>354</v>
      </c>
      <c r="R122" s="206"/>
      <c r="S122" s="206"/>
      <c r="T122" s="346"/>
      <c r="U122" s="351"/>
    </row>
    <row r="123" spans="1:22" ht="15" customHeight="1">
      <c r="A123" s="347" t="s">
        <v>355</v>
      </c>
      <c r="B123" s="350" t="s">
        <v>349</v>
      </c>
      <c r="C123" s="206"/>
      <c r="D123" s="206"/>
      <c r="E123" s="350" t="s">
        <v>350</v>
      </c>
      <c r="F123" s="206"/>
      <c r="G123" s="206"/>
      <c r="H123" s="350" t="s">
        <v>351</v>
      </c>
      <c r="I123" s="206"/>
      <c r="J123" s="206"/>
      <c r="K123" s="350" t="s">
        <v>352</v>
      </c>
      <c r="L123" s="206"/>
      <c r="M123" s="206"/>
      <c r="N123" s="350" t="s">
        <v>353</v>
      </c>
      <c r="O123" s="206"/>
      <c r="P123" s="206"/>
      <c r="Q123" s="349" t="s">
        <v>354</v>
      </c>
      <c r="R123" s="206"/>
      <c r="S123" s="206"/>
      <c r="T123" s="346"/>
      <c r="U123" s="351"/>
    </row>
    <row r="124" spans="1:22" ht="15" customHeight="1">
      <c r="A124" s="347" t="s">
        <v>19</v>
      </c>
      <c r="B124" s="350" t="s">
        <v>349</v>
      </c>
      <c r="C124" s="206"/>
      <c r="D124" s="206"/>
      <c r="E124" s="350" t="s">
        <v>350</v>
      </c>
      <c r="F124" s="206"/>
      <c r="G124" s="206"/>
      <c r="H124" s="350" t="s">
        <v>351</v>
      </c>
      <c r="I124" s="206"/>
      <c r="J124" s="206"/>
      <c r="K124" s="350" t="s">
        <v>352</v>
      </c>
      <c r="L124" s="206"/>
      <c r="M124" s="206"/>
      <c r="N124" s="350" t="s">
        <v>353</v>
      </c>
      <c r="O124" s="206"/>
      <c r="P124" s="206"/>
      <c r="Q124" s="349" t="s">
        <v>354</v>
      </c>
      <c r="R124" s="206"/>
      <c r="S124" s="206"/>
      <c r="T124" s="346"/>
      <c r="U124" s="351"/>
    </row>
    <row r="125" spans="1:22" ht="15" customHeight="1">
      <c r="A125" s="347" t="s">
        <v>20</v>
      </c>
      <c r="B125" s="350" t="s">
        <v>349</v>
      </c>
      <c r="C125" s="206"/>
      <c r="D125" s="206"/>
      <c r="E125" s="350" t="s">
        <v>350</v>
      </c>
      <c r="F125" s="206"/>
      <c r="G125" s="206"/>
      <c r="H125" s="350" t="s">
        <v>351</v>
      </c>
      <c r="I125" s="206"/>
      <c r="J125" s="206"/>
      <c r="K125" s="350" t="s">
        <v>352</v>
      </c>
      <c r="L125" s="206"/>
      <c r="M125" s="206"/>
      <c r="N125" s="350" t="s">
        <v>353</v>
      </c>
      <c r="O125" s="206"/>
      <c r="P125" s="206"/>
      <c r="Q125" s="349" t="s">
        <v>354</v>
      </c>
      <c r="R125" s="206"/>
      <c r="S125" s="206"/>
      <c r="T125" s="346"/>
      <c r="U125" s="351"/>
    </row>
    <row r="126" spans="1:22" ht="15" customHeight="1">
      <c r="A126" s="347" t="s">
        <v>21</v>
      </c>
      <c r="B126" s="350" t="s">
        <v>349</v>
      </c>
      <c r="C126" s="206"/>
      <c r="D126" s="206"/>
      <c r="E126" s="350" t="s">
        <v>350</v>
      </c>
      <c r="F126" s="206"/>
      <c r="G126" s="206"/>
      <c r="H126" s="350" t="s">
        <v>351</v>
      </c>
      <c r="I126" s="206"/>
      <c r="J126" s="206"/>
      <c r="K126" s="350" t="s">
        <v>352</v>
      </c>
      <c r="L126" s="206"/>
      <c r="M126" s="206"/>
      <c r="N126" s="350" t="s">
        <v>353</v>
      </c>
      <c r="O126" s="206"/>
      <c r="P126" s="206"/>
      <c r="Q126" s="349" t="s">
        <v>354</v>
      </c>
      <c r="R126" s="206"/>
      <c r="S126" s="206"/>
      <c r="T126" s="346"/>
      <c r="U126" s="351"/>
    </row>
    <row r="127" spans="1:22" ht="15" customHeight="1">
      <c r="A127" s="347" t="s">
        <v>22</v>
      </c>
      <c r="B127" s="350" t="s">
        <v>349</v>
      </c>
      <c r="C127" s="206"/>
      <c r="D127" s="206"/>
      <c r="E127" s="350" t="s">
        <v>350</v>
      </c>
      <c r="F127" s="206"/>
      <c r="G127" s="206"/>
      <c r="H127" s="350" t="s">
        <v>351</v>
      </c>
      <c r="I127" s="206"/>
      <c r="J127" s="206"/>
      <c r="K127" s="350" t="s">
        <v>352</v>
      </c>
      <c r="L127" s="206"/>
      <c r="M127" s="206"/>
      <c r="N127" s="350" t="s">
        <v>353</v>
      </c>
      <c r="O127" s="206"/>
      <c r="P127" s="206"/>
      <c r="Q127" s="349" t="s">
        <v>354</v>
      </c>
      <c r="R127" s="206"/>
      <c r="S127" s="206"/>
      <c r="T127" s="346"/>
      <c r="U127" s="351"/>
    </row>
    <row r="128" spans="1:22" ht="15" customHeight="1">
      <c r="A128" s="347" t="s">
        <v>23</v>
      </c>
      <c r="B128" s="350" t="s">
        <v>349</v>
      </c>
      <c r="C128" s="206"/>
      <c r="D128" s="206"/>
      <c r="E128" s="350" t="s">
        <v>350</v>
      </c>
      <c r="F128" s="206"/>
      <c r="G128" s="206"/>
      <c r="H128" s="350" t="s">
        <v>351</v>
      </c>
      <c r="I128" s="206"/>
      <c r="J128" s="206"/>
      <c r="K128" s="350" t="s">
        <v>352</v>
      </c>
      <c r="L128" s="206"/>
      <c r="M128" s="206"/>
      <c r="N128" s="350" t="s">
        <v>353</v>
      </c>
      <c r="O128" s="206"/>
      <c r="P128" s="206"/>
      <c r="Q128" s="349" t="s">
        <v>354</v>
      </c>
      <c r="R128" s="206"/>
      <c r="S128" s="206"/>
      <c r="T128" s="346"/>
      <c r="U128" s="351"/>
    </row>
    <row r="129" spans="1:21" ht="15" customHeight="1">
      <c r="A129" s="347" t="s">
        <v>24</v>
      </c>
      <c r="B129" s="350" t="s">
        <v>349</v>
      </c>
      <c r="C129" s="206"/>
      <c r="D129" s="206"/>
      <c r="E129" s="350" t="s">
        <v>350</v>
      </c>
      <c r="F129" s="206"/>
      <c r="G129" s="206"/>
      <c r="H129" s="350" t="s">
        <v>351</v>
      </c>
      <c r="I129" s="206"/>
      <c r="J129" s="206"/>
      <c r="K129" s="350" t="s">
        <v>352</v>
      </c>
      <c r="L129" s="206"/>
      <c r="M129" s="206"/>
      <c r="N129" s="350" t="s">
        <v>353</v>
      </c>
      <c r="O129" s="206"/>
      <c r="P129" s="206"/>
      <c r="Q129" s="349" t="s">
        <v>354</v>
      </c>
      <c r="R129" s="206"/>
      <c r="S129" s="206"/>
      <c r="T129" s="346"/>
      <c r="U129" s="351"/>
    </row>
    <row r="130" spans="1:21" ht="15" customHeight="1">
      <c r="A130" s="347" t="s">
        <v>356</v>
      </c>
      <c r="B130" s="350" t="s">
        <v>349</v>
      </c>
      <c r="C130" s="206"/>
      <c r="D130" s="206"/>
      <c r="E130" s="350" t="s">
        <v>350</v>
      </c>
      <c r="F130" s="206"/>
      <c r="G130" s="206"/>
      <c r="H130" s="350" t="s">
        <v>351</v>
      </c>
      <c r="I130" s="206"/>
      <c r="J130" s="206"/>
      <c r="K130" s="350" t="s">
        <v>352</v>
      </c>
      <c r="L130" s="206"/>
      <c r="M130" s="206"/>
      <c r="N130" s="350" t="s">
        <v>353</v>
      </c>
      <c r="O130" s="206"/>
      <c r="P130" s="206"/>
      <c r="Q130" s="349" t="s">
        <v>354</v>
      </c>
      <c r="R130" s="206"/>
      <c r="S130" s="206"/>
      <c r="T130" s="346"/>
      <c r="U130" s="351"/>
    </row>
    <row r="131" spans="1:21" ht="15" customHeight="1">
      <c r="A131" s="347" t="s">
        <v>26</v>
      </c>
      <c r="B131" s="350" t="s">
        <v>349</v>
      </c>
      <c r="C131" s="206"/>
      <c r="D131" s="206"/>
      <c r="E131" s="350" t="s">
        <v>350</v>
      </c>
      <c r="F131" s="206"/>
      <c r="G131" s="206"/>
      <c r="H131" s="350" t="s">
        <v>351</v>
      </c>
      <c r="I131" s="206"/>
      <c r="J131" s="206"/>
      <c r="K131" s="350" t="s">
        <v>352</v>
      </c>
      <c r="L131" s="206"/>
      <c r="M131" s="206"/>
      <c r="N131" s="350" t="s">
        <v>353</v>
      </c>
      <c r="O131" s="206"/>
      <c r="P131" s="206"/>
      <c r="Q131" s="349" t="s">
        <v>354</v>
      </c>
      <c r="R131" s="206"/>
      <c r="S131" s="206"/>
      <c r="T131" s="346"/>
      <c r="U131" s="351"/>
    </row>
    <row r="132" spans="1:21" ht="15" customHeight="1">
      <c r="A132" s="347" t="s">
        <v>27</v>
      </c>
      <c r="B132" s="350" t="s">
        <v>349</v>
      </c>
      <c r="C132" s="206"/>
      <c r="D132" s="206"/>
      <c r="E132" s="350" t="s">
        <v>350</v>
      </c>
      <c r="F132" s="206"/>
      <c r="G132" s="206"/>
      <c r="H132" s="350" t="s">
        <v>351</v>
      </c>
      <c r="I132" s="206"/>
      <c r="J132" s="206"/>
      <c r="K132" s="350" t="s">
        <v>352</v>
      </c>
      <c r="L132" s="206"/>
      <c r="M132" s="206"/>
      <c r="N132" s="350" t="s">
        <v>353</v>
      </c>
      <c r="O132" s="206"/>
      <c r="P132" s="206"/>
      <c r="Q132" s="349" t="s">
        <v>354</v>
      </c>
      <c r="R132" s="206"/>
      <c r="S132" s="206"/>
      <c r="T132" s="346"/>
      <c r="U132" s="351"/>
    </row>
    <row r="133" spans="1:21" ht="15" customHeight="1">
      <c r="A133" s="347" t="s">
        <v>28</v>
      </c>
      <c r="B133" s="350" t="s">
        <v>349</v>
      </c>
      <c r="C133" s="206"/>
      <c r="D133" s="206"/>
      <c r="E133" s="350" t="s">
        <v>350</v>
      </c>
      <c r="F133" s="206"/>
      <c r="G133" s="206"/>
      <c r="H133" s="350" t="s">
        <v>351</v>
      </c>
      <c r="I133" s="206"/>
      <c r="J133" s="206"/>
      <c r="K133" s="350" t="s">
        <v>352</v>
      </c>
      <c r="L133" s="206"/>
      <c r="M133" s="206"/>
      <c r="N133" s="350" t="s">
        <v>353</v>
      </c>
      <c r="O133" s="206"/>
      <c r="P133" s="206"/>
      <c r="Q133" s="349" t="s">
        <v>354</v>
      </c>
      <c r="R133" s="206"/>
      <c r="S133" s="206"/>
      <c r="T133" s="346"/>
      <c r="U133" s="351"/>
    </row>
    <row r="134" spans="1:21" ht="15" customHeight="1">
      <c r="A134" s="347" t="s">
        <v>29</v>
      </c>
      <c r="B134" s="350" t="s">
        <v>349</v>
      </c>
      <c r="C134" s="206"/>
      <c r="D134" s="206"/>
      <c r="E134" s="350" t="s">
        <v>350</v>
      </c>
      <c r="F134" s="206"/>
      <c r="G134" s="206"/>
      <c r="H134" s="350" t="s">
        <v>351</v>
      </c>
      <c r="I134" s="206"/>
      <c r="J134" s="206"/>
      <c r="K134" s="350" t="s">
        <v>352</v>
      </c>
      <c r="L134" s="206"/>
      <c r="M134" s="206"/>
      <c r="N134" s="350" t="s">
        <v>353</v>
      </c>
      <c r="O134" s="206"/>
      <c r="P134" s="206"/>
      <c r="Q134" s="349" t="s">
        <v>354</v>
      </c>
      <c r="R134" s="206"/>
      <c r="S134" s="206"/>
      <c r="T134" s="346"/>
      <c r="U134" s="351"/>
    </row>
    <row r="135" spans="1:21" ht="15" customHeight="1">
      <c r="A135" s="347" t="s">
        <v>30</v>
      </c>
      <c r="B135" s="350" t="s">
        <v>349</v>
      </c>
      <c r="C135" s="206"/>
      <c r="D135" s="206"/>
      <c r="E135" s="350" t="s">
        <v>350</v>
      </c>
      <c r="F135" s="206"/>
      <c r="G135" s="206"/>
      <c r="H135" s="350" t="s">
        <v>351</v>
      </c>
      <c r="I135" s="206"/>
      <c r="J135" s="206"/>
      <c r="K135" s="350" t="s">
        <v>352</v>
      </c>
      <c r="L135" s="206"/>
      <c r="M135" s="206"/>
      <c r="N135" s="350" t="s">
        <v>353</v>
      </c>
      <c r="O135" s="206"/>
      <c r="P135" s="206"/>
      <c r="Q135" s="349" t="s">
        <v>354</v>
      </c>
      <c r="R135" s="206"/>
      <c r="S135" s="206"/>
      <c r="T135" s="346"/>
      <c r="U135" s="351"/>
    </row>
    <row r="136" spans="1:21" ht="15" customHeight="1">
      <c r="A136" s="575" t="s">
        <v>31</v>
      </c>
      <c r="B136" s="350" t="s">
        <v>349</v>
      </c>
      <c r="C136" s="206"/>
      <c r="D136" s="206"/>
      <c r="E136" s="350" t="s">
        <v>350</v>
      </c>
      <c r="F136" s="206"/>
      <c r="G136" s="206"/>
      <c r="H136" s="350" t="s">
        <v>351</v>
      </c>
      <c r="I136" s="206"/>
      <c r="J136" s="206"/>
      <c r="K136" s="350" t="s">
        <v>352</v>
      </c>
      <c r="L136" s="206"/>
      <c r="M136" s="206"/>
      <c r="N136" s="350" t="s">
        <v>353</v>
      </c>
      <c r="O136" s="206"/>
      <c r="P136" s="206"/>
      <c r="Q136" s="349" t="s">
        <v>354</v>
      </c>
      <c r="R136" s="206"/>
      <c r="S136" s="206"/>
      <c r="T136" s="346"/>
      <c r="U136" s="351"/>
    </row>
    <row r="137" spans="1:21" ht="15" customHeight="1">
      <c r="A137" s="347" t="s">
        <v>32</v>
      </c>
      <c r="B137" s="350" t="s">
        <v>349</v>
      </c>
      <c r="C137" s="206"/>
      <c r="D137" s="206"/>
      <c r="E137" s="350" t="s">
        <v>350</v>
      </c>
      <c r="F137" s="206"/>
      <c r="G137" s="206"/>
      <c r="H137" s="350" t="s">
        <v>351</v>
      </c>
      <c r="I137" s="206"/>
      <c r="J137" s="206"/>
      <c r="K137" s="350" t="s">
        <v>352</v>
      </c>
      <c r="L137" s="206"/>
      <c r="M137" s="206"/>
      <c r="N137" s="350" t="s">
        <v>353</v>
      </c>
      <c r="O137" s="206"/>
      <c r="P137" s="206"/>
      <c r="Q137" s="349" t="s">
        <v>354</v>
      </c>
      <c r="R137" s="206"/>
      <c r="S137" s="206"/>
      <c r="T137" s="346"/>
      <c r="U137" s="351"/>
    </row>
    <row r="138" spans="1:21" ht="15" customHeight="1">
      <c r="A138" s="347" t="s">
        <v>36</v>
      </c>
      <c r="B138" s="350" t="s">
        <v>349</v>
      </c>
      <c r="C138" s="206"/>
      <c r="D138" s="206"/>
      <c r="E138" s="350" t="s">
        <v>350</v>
      </c>
      <c r="F138" s="206"/>
      <c r="G138" s="206"/>
      <c r="H138" s="350" t="s">
        <v>351</v>
      </c>
      <c r="I138" s="206"/>
      <c r="J138" s="206"/>
      <c r="K138" s="350" t="s">
        <v>352</v>
      </c>
      <c r="L138" s="206"/>
      <c r="M138" s="206"/>
      <c r="N138" s="350" t="s">
        <v>353</v>
      </c>
      <c r="O138" s="206"/>
      <c r="P138" s="206"/>
      <c r="Q138" s="349" t="s">
        <v>354</v>
      </c>
      <c r="R138" s="206"/>
      <c r="S138" s="206"/>
      <c r="T138" s="346"/>
      <c r="U138" s="351"/>
    </row>
    <row r="139" spans="1:21" ht="15" customHeight="1">
      <c r="A139" s="347" t="s">
        <v>37</v>
      </c>
      <c r="B139" s="350" t="s">
        <v>349</v>
      </c>
      <c r="C139" s="206"/>
      <c r="D139" s="206"/>
      <c r="E139" s="350" t="s">
        <v>350</v>
      </c>
      <c r="F139" s="206"/>
      <c r="G139" s="206"/>
      <c r="H139" s="350" t="s">
        <v>351</v>
      </c>
      <c r="I139" s="206"/>
      <c r="J139" s="206"/>
      <c r="K139" s="350" t="s">
        <v>352</v>
      </c>
      <c r="L139" s="206"/>
      <c r="M139" s="206"/>
      <c r="N139" s="350" t="s">
        <v>353</v>
      </c>
      <c r="O139" s="206"/>
      <c r="P139" s="206"/>
      <c r="Q139" s="349" t="s">
        <v>354</v>
      </c>
      <c r="R139" s="206"/>
      <c r="S139" s="206"/>
      <c r="T139" s="346"/>
      <c r="U139" s="351"/>
    </row>
    <row r="140" spans="1:21" ht="15" customHeight="1">
      <c r="A140" s="347" t="s">
        <v>38</v>
      </c>
      <c r="B140" s="350" t="s">
        <v>349</v>
      </c>
      <c r="C140" s="206"/>
      <c r="D140" s="206"/>
      <c r="E140" s="350" t="s">
        <v>350</v>
      </c>
      <c r="F140" s="206"/>
      <c r="G140" s="206"/>
      <c r="H140" s="350" t="s">
        <v>351</v>
      </c>
      <c r="I140" s="206"/>
      <c r="J140" s="206"/>
      <c r="K140" s="350" t="s">
        <v>352</v>
      </c>
      <c r="L140" s="206"/>
      <c r="M140" s="206"/>
      <c r="N140" s="350" t="s">
        <v>353</v>
      </c>
      <c r="O140" s="206"/>
      <c r="P140" s="206"/>
      <c r="Q140" s="349" t="s">
        <v>354</v>
      </c>
      <c r="R140" s="206"/>
      <c r="S140" s="206"/>
      <c r="T140" s="346"/>
      <c r="U140" s="351"/>
    </row>
    <row r="141" spans="1:21" ht="15" customHeight="1">
      <c r="A141" s="347" t="s">
        <v>39</v>
      </c>
      <c r="B141" s="350" t="s">
        <v>349</v>
      </c>
      <c r="C141" s="206"/>
      <c r="D141" s="206"/>
      <c r="E141" s="350" t="s">
        <v>350</v>
      </c>
      <c r="F141" s="206"/>
      <c r="G141" s="206"/>
      <c r="H141" s="350" t="s">
        <v>351</v>
      </c>
      <c r="I141" s="206"/>
      <c r="J141" s="206"/>
      <c r="K141" s="350" t="s">
        <v>352</v>
      </c>
      <c r="L141" s="206"/>
      <c r="M141" s="206"/>
      <c r="N141" s="350" t="s">
        <v>353</v>
      </c>
      <c r="O141" s="206"/>
      <c r="P141" s="206"/>
      <c r="Q141" s="349" t="s">
        <v>354</v>
      </c>
      <c r="R141" s="206"/>
      <c r="S141" s="206"/>
      <c r="T141" s="346"/>
      <c r="U141" s="351"/>
    </row>
    <row r="142" spans="1:21" ht="15" customHeight="1">
      <c r="A142" s="347" t="s">
        <v>40</v>
      </c>
      <c r="B142" s="350" t="s">
        <v>349</v>
      </c>
      <c r="C142" s="206"/>
      <c r="D142" s="206"/>
      <c r="E142" s="350" t="s">
        <v>350</v>
      </c>
      <c r="F142" s="206"/>
      <c r="G142" s="206"/>
      <c r="H142" s="350" t="s">
        <v>351</v>
      </c>
      <c r="I142" s="206"/>
      <c r="J142" s="206"/>
      <c r="K142" s="350" t="s">
        <v>352</v>
      </c>
      <c r="L142" s="206"/>
      <c r="M142" s="206"/>
      <c r="N142" s="350" t="s">
        <v>353</v>
      </c>
      <c r="O142" s="206"/>
      <c r="P142" s="206"/>
      <c r="Q142" s="349" t="s">
        <v>354</v>
      </c>
      <c r="R142" s="206"/>
      <c r="S142" s="206"/>
      <c r="T142" s="346"/>
      <c r="U142" s="351"/>
    </row>
    <row r="143" spans="1:21" ht="15" customHeight="1">
      <c r="A143" s="347" t="s">
        <v>41</v>
      </c>
      <c r="B143" s="350" t="s">
        <v>349</v>
      </c>
      <c r="C143" s="206"/>
      <c r="D143" s="206"/>
      <c r="E143" s="350" t="s">
        <v>350</v>
      </c>
      <c r="F143" s="206"/>
      <c r="G143" s="206"/>
      <c r="H143" s="350" t="s">
        <v>351</v>
      </c>
      <c r="I143" s="206"/>
      <c r="J143" s="206"/>
      <c r="K143" s="350" t="s">
        <v>352</v>
      </c>
      <c r="L143" s="206"/>
      <c r="M143" s="206"/>
      <c r="N143" s="350" t="s">
        <v>353</v>
      </c>
      <c r="O143" s="206"/>
      <c r="P143" s="206"/>
      <c r="Q143" s="349" t="s">
        <v>354</v>
      </c>
      <c r="R143" s="206"/>
      <c r="S143" s="206"/>
      <c r="T143" s="346"/>
      <c r="U143" s="351"/>
    </row>
    <row r="144" spans="1:21" ht="15" customHeight="1">
      <c r="A144" s="347" t="s">
        <v>42</v>
      </c>
      <c r="B144" s="350" t="s">
        <v>349</v>
      </c>
      <c r="C144" s="206"/>
      <c r="D144" s="206"/>
      <c r="E144" s="350" t="s">
        <v>350</v>
      </c>
      <c r="F144" s="206"/>
      <c r="G144" s="206"/>
      <c r="H144" s="350" t="s">
        <v>351</v>
      </c>
      <c r="I144" s="206"/>
      <c r="J144" s="206"/>
      <c r="K144" s="350" t="s">
        <v>352</v>
      </c>
      <c r="L144" s="206"/>
      <c r="M144" s="206"/>
      <c r="N144" s="350" t="s">
        <v>353</v>
      </c>
      <c r="O144" s="206"/>
      <c r="P144" s="206"/>
      <c r="Q144" s="349" t="s">
        <v>354</v>
      </c>
      <c r="R144" s="206"/>
      <c r="S144" s="206"/>
      <c r="T144" s="346"/>
      <c r="U144" s="351"/>
    </row>
    <row r="145" spans="1:21" ht="15" customHeight="1">
      <c r="A145" s="347" t="s">
        <v>43</v>
      </c>
      <c r="B145" s="350" t="s">
        <v>349</v>
      </c>
      <c r="C145" s="206"/>
      <c r="D145" s="206"/>
      <c r="E145" s="350" t="s">
        <v>350</v>
      </c>
      <c r="F145" s="206"/>
      <c r="G145" s="206"/>
      <c r="H145" s="350" t="s">
        <v>351</v>
      </c>
      <c r="I145" s="206"/>
      <c r="J145" s="206"/>
      <c r="K145" s="350" t="s">
        <v>352</v>
      </c>
      <c r="L145" s="206"/>
      <c r="M145" s="206"/>
      <c r="N145" s="350" t="s">
        <v>353</v>
      </c>
      <c r="O145" s="206"/>
      <c r="P145" s="206"/>
      <c r="Q145" s="349" t="s">
        <v>354</v>
      </c>
      <c r="R145" s="206"/>
      <c r="S145" s="206"/>
      <c r="T145" s="346"/>
      <c r="U145" s="351"/>
    </row>
    <row r="146" spans="1:21" ht="15" customHeight="1">
      <c r="A146" s="347" t="s">
        <v>44</v>
      </c>
      <c r="B146" s="350" t="s">
        <v>349</v>
      </c>
      <c r="C146" s="206"/>
      <c r="D146" s="206"/>
      <c r="E146" s="350" t="s">
        <v>350</v>
      </c>
      <c r="F146" s="206"/>
      <c r="G146" s="206"/>
      <c r="H146" s="350" t="s">
        <v>351</v>
      </c>
      <c r="I146" s="206"/>
      <c r="J146" s="206"/>
      <c r="K146" s="350" t="s">
        <v>352</v>
      </c>
      <c r="L146" s="206"/>
      <c r="M146" s="206"/>
      <c r="N146" s="350" t="s">
        <v>353</v>
      </c>
      <c r="O146" s="206"/>
      <c r="P146" s="206"/>
      <c r="Q146" s="349" t="s">
        <v>354</v>
      </c>
      <c r="R146" s="206"/>
      <c r="S146" s="206"/>
      <c r="T146" s="346"/>
      <c r="U146" s="351"/>
    </row>
    <row r="147" spans="1:21" ht="15" customHeight="1">
      <c r="A147" s="347" t="s">
        <v>45</v>
      </c>
      <c r="B147" s="350" t="s">
        <v>349</v>
      </c>
      <c r="C147" s="206"/>
      <c r="D147" s="206"/>
      <c r="E147" s="350" t="s">
        <v>350</v>
      </c>
      <c r="F147" s="206"/>
      <c r="G147" s="206"/>
      <c r="H147" s="350" t="s">
        <v>351</v>
      </c>
      <c r="I147" s="206"/>
      <c r="J147" s="206"/>
      <c r="K147" s="350" t="s">
        <v>352</v>
      </c>
      <c r="L147" s="206"/>
      <c r="M147" s="206"/>
      <c r="N147" s="350" t="s">
        <v>353</v>
      </c>
      <c r="O147" s="206"/>
      <c r="P147" s="206"/>
      <c r="Q147" s="349" t="s">
        <v>354</v>
      </c>
      <c r="R147" s="206"/>
      <c r="S147" s="206"/>
      <c r="T147" s="346"/>
      <c r="U147" s="351"/>
    </row>
    <row r="148" spans="1:21" ht="15" customHeight="1">
      <c r="A148" s="344" t="s">
        <v>357</v>
      </c>
      <c r="B148" s="350" t="s">
        <v>349</v>
      </c>
      <c r="C148" s="352">
        <f>SUM(C117:C147)</f>
        <v>0</v>
      </c>
      <c r="D148" s="352">
        <f>SUM(D117:D147)</f>
        <v>0</v>
      </c>
      <c r="E148" s="350" t="s">
        <v>350</v>
      </c>
      <c r="F148" s="352">
        <f>SUM(F117:F147)</f>
        <v>0</v>
      </c>
      <c r="G148" s="352">
        <f>SUM(G117:G147)</f>
        <v>0</v>
      </c>
      <c r="H148" s="350" t="s">
        <v>351</v>
      </c>
      <c r="I148" s="352">
        <f>SUM(I117:I147)</f>
        <v>0</v>
      </c>
      <c r="J148" s="352">
        <f>SUM(J117:J147)</f>
        <v>0</v>
      </c>
      <c r="K148" s="350" t="s">
        <v>352</v>
      </c>
      <c r="L148" s="352">
        <f>SUM(L117:L147)</f>
        <v>0</v>
      </c>
      <c r="M148" s="352">
        <f>SUM(M117:M147)</f>
        <v>0</v>
      </c>
      <c r="N148" s="350" t="s">
        <v>353</v>
      </c>
      <c r="O148" s="352">
        <f>SUM(O117:O147)</f>
        <v>0</v>
      </c>
      <c r="P148" s="352">
        <f>SUM(P117:P147)</f>
        <v>0</v>
      </c>
      <c r="Q148" s="349" t="s">
        <v>354</v>
      </c>
      <c r="R148" s="352">
        <f>SUM(R117:R147)</f>
        <v>0</v>
      </c>
      <c r="S148" s="352">
        <f>SUM(S117:S147)</f>
        <v>0</v>
      </c>
      <c r="T148" s="346"/>
      <c r="U148" s="351"/>
    </row>
    <row r="149" spans="1:21" ht="15" customHeight="1">
      <c r="A149" s="344" t="s">
        <v>112</v>
      </c>
      <c r="B149" s="205"/>
      <c r="C149" s="205"/>
      <c r="D149" s="205"/>
      <c r="E149" s="205"/>
      <c r="F149" s="205"/>
      <c r="G149" s="205"/>
      <c r="H149" s="205"/>
      <c r="I149" s="205"/>
      <c r="J149" s="205"/>
      <c r="K149" s="205"/>
      <c r="L149" s="205"/>
      <c r="M149" s="205"/>
      <c r="N149" s="205"/>
      <c r="O149" s="205"/>
      <c r="P149" s="205"/>
      <c r="Q149" s="205"/>
      <c r="R149" s="205"/>
      <c r="S149" s="205"/>
      <c r="T149" s="346"/>
      <c r="U149" s="345"/>
    </row>
    <row r="150" spans="1:21" ht="15" customHeight="1">
      <c r="A150" s="347" t="s">
        <v>51</v>
      </c>
      <c r="B150" s="350" t="s">
        <v>349</v>
      </c>
      <c r="C150" s="206"/>
      <c r="D150" s="206"/>
      <c r="E150" s="350" t="s">
        <v>350</v>
      </c>
      <c r="F150" s="206"/>
      <c r="G150" s="206"/>
      <c r="H150" s="350" t="s">
        <v>351</v>
      </c>
      <c r="I150" s="206"/>
      <c r="J150" s="206"/>
      <c r="K150" s="350" t="s">
        <v>352</v>
      </c>
      <c r="L150" s="206"/>
      <c r="M150" s="206"/>
      <c r="N150" s="350" t="s">
        <v>353</v>
      </c>
      <c r="O150" s="206"/>
      <c r="P150" s="206"/>
      <c r="Q150" s="349" t="s">
        <v>354</v>
      </c>
      <c r="R150" s="206"/>
      <c r="S150" s="206"/>
      <c r="T150" s="346"/>
      <c r="U150" s="351"/>
    </row>
    <row r="151" spans="1:21" ht="15" customHeight="1">
      <c r="A151" s="347" t="s">
        <v>52</v>
      </c>
      <c r="B151" s="350" t="s">
        <v>349</v>
      </c>
      <c r="C151" s="206"/>
      <c r="D151" s="206"/>
      <c r="E151" s="350" t="s">
        <v>350</v>
      </c>
      <c r="F151" s="206"/>
      <c r="G151" s="206"/>
      <c r="H151" s="350" t="s">
        <v>351</v>
      </c>
      <c r="I151" s="206"/>
      <c r="J151" s="206"/>
      <c r="K151" s="350" t="s">
        <v>352</v>
      </c>
      <c r="L151" s="206"/>
      <c r="M151" s="206"/>
      <c r="N151" s="350" t="s">
        <v>353</v>
      </c>
      <c r="O151" s="206"/>
      <c r="P151" s="206"/>
      <c r="Q151" s="349" t="s">
        <v>354</v>
      </c>
      <c r="R151" s="206"/>
      <c r="S151" s="206"/>
      <c r="T151" s="346"/>
      <c r="U151" s="351"/>
    </row>
    <row r="152" spans="1:21" ht="15" customHeight="1">
      <c r="A152" s="347" t="s">
        <v>53</v>
      </c>
      <c r="B152" s="350" t="s">
        <v>349</v>
      </c>
      <c r="C152" s="206"/>
      <c r="D152" s="206"/>
      <c r="E152" s="350" t="s">
        <v>350</v>
      </c>
      <c r="F152" s="206"/>
      <c r="G152" s="206"/>
      <c r="H152" s="350" t="s">
        <v>351</v>
      </c>
      <c r="I152" s="206"/>
      <c r="J152" s="206"/>
      <c r="K152" s="350" t="s">
        <v>352</v>
      </c>
      <c r="L152" s="206"/>
      <c r="M152" s="206"/>
      <c r="N152" s="350" t="s">
        <v>353</v>
      </c>
      <c r="O152" s="206"/>
      <c r="P152" s="206"/>
      <c r="Q152" s="349" t="s">
        <v>354</v>
      </c>
      <c r="R152" s="206"/>
      <c r="S152" s="206"/>
      <c r="T152" s="346"/>
      <c r="U152" s="351"/>
    </row>
    <row r="153" spans="1:21" ht="15" customHeight="1">
      <c r="A153" s="347" t="s">
        <v>54</v>
      </c>
      <c r="B153" s="350" t="s">
        <v>349</v>
      </c>
      <c r="C153" s="206"/>
      <c r="D153" s="206"/>
      <c r="E153" s="350" t="s">
        <v>350</v>
      </c>
      <c r="F153" s="206"/>
      <c r="G153" s="206"/>
      <c r="H153" s="350" t="s">
        <v>351</v>
      </c>
      <c r="I153" s="206"/>
      <c r="J153" s="206"/>
      <c r="K153" s="350" t="s">
        <v>352</v>
      </c>
      <c r="L153" s="206"/>
      <c r="M153" s="206"/>
      <c r="N153" s="350" t="s">
        <v>353</v>
      </c>
      <c r="O153" s="206"/>
      <c r="P153" s="206"/>
      <c r="Q153" s="349" t="s">
        <v>354</v>
      </c>
      <c r="R153" s="206"/>
      <c r="S153" s="206"/>
      <c r="T153" s="346"/>
      <c r="U153" s="351"/>
    </row>
    <row r="154" spans="1:21" ht="15" customHeight="1">
      <c r="A154" s="347" t="s">
        <v>55</v>
      </c>
      <c r="B154" s="350" t="s">
        <v>349</v>
      </c>
      <c r="C154" s="206"/>
      <c r="D154" s="206"/>
      <c r="E154" s="350" t="s">
        <v>350</v>
      </c>
      <c r="F154" s="206"/>
      <c r="G154" s="206"/>
      <c r="H154" s="350" t="s">
        <v>351</v>
      </c>
      <c r="I154" s="206"/>
      <c r="J154" s="206"/>
      <c r="K154" s="350" t="s">
        <v>352</v>
      </c>
      <c r="L154" s="206"/>
      <c r="M154" s="206"/>
      <c r="N154" s="350" t="s">
        <v>353</v>
      </c>
      <c r="O154" s="206"/>
      <c r="P154" s="206"/>
      <c r="Q154" s="349" t="s">
        <v>354</v>
      </c>
      <c r="R154" s="206"/>
      <c r="S154" s="206"/>
      <c r="T154" s="346"/>
      <c r="U154" s="351"/>
    </row>
    <row r="155" spans="1:21" ht="15" customHeight="1">
      <c r="A155" s="347" t="s">
        <v>56</v>
      </c>
      <c r="B155" s="350" t="s">
        <v>349</v>
      </c>
      <c r="C155" s="206"/>
      <c r="D155" s="206"/>
      <c r="E155" s="350" t="s">
        <v>350</v>
      </c>
      <c r="F155" s="206"/>
      <c r="G155" s="206"/>
      <c r="H155" s="350" t="s">
        <v>351</v>
      </c>
      <c r="I155" s="206"/>
      <c r="J155" s="206"/>
      <c r="K155" s="350" t="s">
        <v>352</v>
      </c>
      <c r="L155" s="206"/>
      <c r="M155" s="206"/>
      <c r="N155" s="350" t="s">
        <v>353</v>
      </c>
      <c r="O155" s="206"/>
      <c r="P155" s="206"/>
      <c r="Q155" s="349" t="s">
        <v>354</v>
      </c>
      <c r="R155" s="206"/>
      <c r="S155" s="206"/>
      <c r="T155" s="346"/>
      <c r="U155" s="351"/>
    </row>
    <row r="156" spans="1:21" ht="15" customHeight="1">
      <c r="A156" s="347" t="s">
        <v>57</v>
      </c>
      <c r="B156" s="350" t="s">
        <v>349</v>
      </c>
      <c r="C156" s="206"/>
      <c r="D156" s="206"/>
      <c r="E156" s="350" t="s">
        <v>350</v>
      </c>
      <c r="F156" s="206"/>
      <c r="G156" s="206"/>
      <c r="H156" s="350" t="s">
        <v>351</v>
      </c>
      <c r="I156" s="206"/>
      <c r="J156" s="206"/>
      <c r="K156" s="350" t="s">
        <v>352</v>
      </c>
      <c r="L156" s="206"/>
      <c r="M156" s="206"/>
      <c r="N156" s="350" t="s">
        <v>353</v>
      </c>
      <c r="O156" s="206"/>
      <c r="P156" s="206"/>
      <c r="Q156" s="349" t="s">
        <v>354</v>
      </c>
      <c r="R156" s="206"/>
      <c r="S156" s="206"/>
      <c r="T156" s="346"/>
      <c r="U156" s="351"/>
    </row>
    <row r="157" spans="1:21" ht="15" customHeight="1">
      <c r="A157" s="347" t="s">
        <v>60</v>
      </c>
      <c r="B157" s="350" t="s">
        <v>349</v>
      </c>
      <c r="C157" s="206"/>
      <c r="D157" s="206"/>
      <c r="E157" s="350" t="s">
        <v>350</v>
      </c>
      <c r="F157" s="206"/>
      <c r="G157" s="206"/>
      <c r="H157" s="350" t="s">
        <v>351</v>
      </c>
      <c r="I157" s="206"/>
      <c r="J157" s="206"/>
      <c r="K157" s="350" t="s">
        <v>352</v>
      </c>
      <c r="L157" s="206"/>
      <c r="M157" s="206"/>
      <c r="N157" s="350" t="s">
        <v>353</v>
      </c>
      <c r="O157" s="206"/>
      <c r="P157" s="206"/>
      <c r="Q157" s="349" t="s">
        <v>354</v>
      </c>
      <c r="R157" s="206"/>
      <c r="S157" s="206"/>
      <c r="T157" s="346"/>
      <c r="U157" s="351"/>
    </row>
    <row r="158" spans="1:21" ht="15" customHeight="1">
      <c r="A158" s="347" t="s">
        <v>61</v>
      </c>
      <c r="B158" s="350" t="s">
        <v>349</v>
      </c>
      <c r="C158" s="206"/>
      <c r="D158" s="206"/>
      <c r="E158" s="350" t="s">
        <v>350</v>
      </c>
      <c r="F158" s="206"/>
      <c r="G158" s="206"/>
      <c r="H158" s="350" t="s">
        <v>351</v>
      </c>
      <c r="I158" s="206"/>
      <c r="J158" s="206"/>
      <c r="K158" s="350" t="s">
        <v>352</v>
      </c>
      <c r="L158" s="206"/>
      <c r="M158" s="206"/>
      <c r="N158" s="350" t="s">
        <v>353</v>
      </c>
      <c r="O158" s="206"/>
      <c r="P158" s="206"/>
      <c r="Q158" s="349" t="s">
        <v>354</v>
      </c>
      <c r="R158" s="206"/>
      <c r="S158" s="206"/>
      <c r="T158" s="346"/>
      <c r="U158" s="351"/>
    </row>
    <row r="159" spans="1:21" ht="15" customHeight="1">
      <c r="A159" s="347" t="s">
        <v>62</v>
      </c>
      <c r="B159" s="350" t="s">
        <v>349</v>
      </c>
      <c r="C159" s="206"/>
      <c r="D159" s="206"/>
      <c r="E159" s="350" t="s">
        <v>350</v>
      </c>
      <c r="F159" s="206"/>
      <c r="G159" s="206"/>
      <c r="H159" s="350" t="s">
        <v>351</v>
      </c>
      <c r="I159" s="206"/>
      <c r="J159" s="206"/>
      <c r="K159" s="350" t="s">
        <v>352</v>
      </c>
      <c r="L159" s="206"/>
      <c r="M159" s="206"/>
      <c r="N159" s="350" t="s">
        <v>353</v>
      </c>
      <c r="O159" s="206"/>
      <c r="P159" s="206"/>
      <c r="Q159" s="349" t="s">
        <v>354</v>
      </c>
      <c r="R159" s="206"/>
      <c r="S159" s="206"/>
      <c r="T159" s="346"/>
      <c r="U159" s="351"/>
    </row>
    <row r="160" spans="1:21" ht="15" customHeight="1">
      <c r="A160" s="347" t="s">
        <v>63</v>
      </c>
      <c r="B160" s="350" t="s">
        <v>349</v>
      </c>
      <c r="C160" s="206"/>
      <c r="D160" s="206"/>
      <c r="E160" s="350" t="s">
        <v>350</v>
      </c>
      <c r="F160" s="206"/>
      <c r="G160" s="206"/>
      <c r="H160" s="350" t="s">
        <v>351</v>
      </c>
      <c r="I160" s="206"/>
      <c r="J160" s="206"/>
      <c r="K160" s="350" t="s">
        <v>352</v>
      </c>
      <c r="L160" s="206"/>
      <c r="M160" s="206"/>
      <c r="N160" s="350" t="s">
        <v>353</v>
      </c>
      <c r="O160" s="206"/>
      <c r="P160" s="206"/>
      <c r="Q160" s="349" t="s">
        <v>354</v>
      </c>
      <c r="R160" s="206"/>
      <c r="S160" s="206"/>
      <c r="T160" s="346"/>
      <c r="U160" s="351"/>
    </row>
    <row r="161" spans="1:21" ht="15" customHeight="1">
      <c r="A161" s="344" t="s">
        <v>358</v>
      </c>
      <c r="B161" s="350" t="s">
        <v>349</v>
      </c>
      <c r="C161" s="352">
        <f>SUM(C150:C160)</f>
        <v>0</v>
      </c>
      <c r="D161" s="352">
        <f>SUM(D150:D160)</f>
        <v>0</v>
      </c>
      <c r="E161" s="350" t="s">
        <v>350</v>
      </c>
      <c r="F161" s="352">
        <f>SUM(F150:F160)</f>
        <v>0</v>
      </c>
      <c r="G161" s="352">
        <f>SUM(G150:G160)</f>
        <v>0</v>
      </c>
      <c r="H161" s="350" t="s">
        <v>351</v>
      </c>
      <c r="I161" s="352">
        <f>SUM(I150:I160)</f>
        <v>0</v>
      </c>
      <c r="J161" s="352">
        <f>SUM(J150:J160)</f>
        <v>0</v>
      </c>
      <c r="K161" s="350" t="s">
        <v>352</v>
      </c>
      <c r="L161" s="352">
        <f>SUM(L150:L160)</f>
        <v>0</v>
      </c>
      <c r="M161" s="352">
        <f>SUM(M150:M160)</f>
        <v>0</v>
      </c>
      <c r="N161" s="350" t="s">
        <v>353</v>
      </c>
      <c r="O161" s="352">
        <f>SUM(O150:O160)</f>
        <v>0</v>
      </c>
      <c r="P161" s="352">
        <f>SUM(P150:P160)</f>
        <v>0</v>
      </c>
      <c r="Q161" s="349" t="s">
        <v>354</v>
      </c>
      <c r="R161" s="352">
        <f>SUM(R150:R160)</f>
        <v>0</v>
      </c>
      <c r="S161" s="352">
        <f>SUM(S150:S160)</f>
        <v>0</v>
      </c>
      <c r="T161" s="346"/>
      <c r="U161" s="351"/>
    </row>
    <row r="162" spans="1:21" ht="15" customHeight="1">
      <c r="A162" s="344" t="s">
        <v>842</v>
      </c>
      <c r="B162" s="350" t="s">
        <v>349</v>
      </c>
      <c r="C162" s="206"/>
      <c r="D162" s="206"/>
      <c r="E162" s="350" t="s">
        <v>350</v>
      </c>
      <c r="F162" s="206"/>
      <c r="G162" s="206"/>
      <c r="H162" s="350" t="s">
        <v>351</v>
      </c>
      <c r="I162" s="206"/>
      <c r="J162" s="206"/>
      <c r="K162" s="350" t="s">
        <v>352</v>
      </c>
      <c r="L162" s="206"/>
      <c r="M162" s="206"/>
      <c r="N162" s="350" t="s">
        <v>353</v>
      </c>
      <c r="O162" s="206"/>
      <c r="P162" s="206"/>
      <c r="Q162" s="349" t="s">
        <v>354</v>
      </c>
      <c r="R162" s="206"/>
      <c r="S162" s="206"/>
      <c r="T162" s="346"/>
      <c r="U162" s="351"/>
    </row>
    <row r="163" spans="1:21" ht="15" customHeight="1">
      <c r="A163" s="344" t="s">
        <v>3387</v>
      </c>
      <c r="B163" s="350" t="s">
        <v>349</v>
      </c>
      <c r="C163" s="352">
        <f>(C148*C162)</f>
        <v>0</v>
      </c>
      <c r="D163" s="352">
        <f>(D148*D162)</f>
        <v>0</v>
      </c>
      <c r="E163" s="350" t="s">
        <v>350</v>
      </c>
      <c r="F163" s="352">
        <f>(F148*F162)</f>
        <v>0</v>
      </c>
      <c r="G163" s="352">
        <f>(G148*G162)</f>
        <v>0</v>
      </c>
      <c r="H163" s="350" t="s">
        <v>351</v>
      </c>
      <c r="I163" s="352">
        <f>(I148*I162)</f>
        <v>0</v>
      </c>
      <c r="J163" s="352">
        <f>(J148*J162)</f>
        <v>0</v>
      </c>
      <c r="K163" s="350" t="s">
        <v>352</v>
      </c>
      <c r="L163" s="352">
        <f>(L148*L162)</f>
        <v>0</v>
      </c>
      <c r="M163" s="352">
        <f>(M148*M162)</f>
        <v>0</v>
      </c>
      <c r="N163" s="350" t="s">
        <v>353</v>
      </c>
      <c r="O163" s="352">
        <f>(O148*O162)</f>
        <v>0</v>
      </c>
      <c r="P163" s="352">
        <f>(P148*P162)</f>
        <v>0</v>
      </c>
      <c r="Q163" s="349" t="s">
        <v>354</v>
      </c>
      <c r="R163" s="352">
        <f>(R148*R162)</f>
        <v>0</v>
      </c>
      <c r="S163" s="352">
        <f>(S148*S162)</f>
        <v>0</v>
      </c>
      <c r="T163" s="352"/>
      <c r="U163" s="353"/>
    </row>
    <row r="164" spans="1:21" ht="15" customHeight="1">
      <c r="A164" s="344" t="s">
        <v>3388</v>
      </c>
      <c r="B164" s="350" t="s">
        <v>349</v>
      </c>
      <c r="C164" s="352">
        <f>(C161*C162)</f>
        <v>0</v>
      </c>
      <c r="D164" s="352">
        <f>(D161*D162)</f>
        <v>0</v>
      </c>
      <c r="E164" s="350" t="s">
        <v>350</v>
      </c>
      <c r="F164" s="352">
        <f>(F161*F162)</f>
        <v>0</v>
      </c>
      <c r="G164" s="352">
        <f>(G161*G162)</f>
        <v>0</v>
      </c>
      <c r="H164" s="350" t="s">
        <v>351</v>
      </c>
      <c r="I164" s="352">
        <f>(I161*I162)</f>
        <v>0</v>
      </c>
      <c r="J164" s="352">
        <f>(J161*J162)</f>
        <v>0</v>
      </c>
      <c r="K164" s="350" t="s">
        <v>352</v>
      </c>
      <c r="L164" s="352">
        <f>(L161*L162)</f>
        <v>0</v>
      </c>
      <c r="M164" s="352">
        <f>(M161*M162)</f>
        <v>0</v>
      </c>
      <c r="N164" s="350" t="s">
        <v>353</v>
      </c>
      <c r="O164" s="352">
        <f>(O161*O162)</f>
        <v>0</v>
      </c>
      <c r="P164" s="352">
        <f>(P161*P162)</f>
        <v>0</v>
      </c>
      <c r="Q164" s="349" t="s">
        <v>354</v>
      </c>
      <c r="R164" s="352">
        <f>(R161*R162)</f>
        <v>0</v>
      </c>
      <c r="S164" s="352">
        <f>(S161*S162)</f>
        <v>0</v>
      </c>
      <c r="T164" s="352"/>
      <c r="U164" s="353"/>
    </row>
    <row r="165" spans="1:21" ht="15" customHeight="1">
      <c r="A165" s="344" t="s">
        <v>359</v>
      </c>
      <c r="B165" s="350" t="s">
        <v>349</v>
      </c>
      <c r="C165" s="352">
        <f>C163-C164</f>
        <v>0</v>
      </c>
      <c r="D165" s="352">
        <f>D163-D164</f>
        <v>0</v>
      </c>
      <c r="E165" s="350" t="s">
        <v>350</v>
      </c>
      <c r="F165" s="352">
        <f>F163-F164</f>
        <v>0</v>
      </c>
      <c r="G165" s="352">
        <f>G163-G164</f>
        <v>0</v>
      </c>
      <c r="H165" s="350" t="s">
        <v>351</v>
      </c>
      <c r="I165" s="352">
        <f>I163-I164</f>
        <v>0</v>
      </c>
      <c r="J165" s="352">
        <f>J163-J164</f>
        <v>0</v>
      </c>
      <c r="K165" s="350" t="s">
        <v>352</v>
      </c>
      <c r="L165" s="352">
        <f>L163-L164</f>
        <v>0</v>
      </c>
      <c r="M165" s="352">
        <f>M163-M164</f>
        <v>0</v>
      </c>
      <c r="N165" s="350" t="s">
        <v>353</v>
      </c>
      <c r="O165" s="352">
        <f>O163-O164</f>
        <v>0</v>
      </c>
      <c r="P165" s="352">
        <f>P163-P164</f>
        <v>0</v>
      </c>
      <c r="Q165" s="349" t="s">
        <v>354</v>
      </c>
      <c r="R165" s="352">
        <f>R163-R164</f>
        <v>0</v>
      </c>
      <c r="S165" s="352">
        <f>S163-S164</f>
        <v>0</v>
      </c>
      <c r="T165" s="352"/>
      <c r="U165" s="353"/>
    </row>
    <row r="166" spans="1:21" ht="15" customHeight="1">
      <c r="A166" s="354" t="s">
        <v>360</v>
      </c>
      <c r="B166" s="357" t="s">
        <v>349</v>
      </c>
      <c r="C166" s="356">
        <f>IF(C165&lt;=0,(3/10),IF(C165&lt;=(C164/5),0,(1/10)))</f>
        <v>0.3</v>
      </c>
      <c r="D166" s="356">
        <f>IF(D165&lt;=0,(3/10),IF(D165&lt;=(D164/5),0,(1/10)))</f>
        <v>0.3</v>
      </c>
      <c r="E166" s="357" t="s">
        <v>350</v>
      </c>
      <c r="F166" s="356">
        <f>IF(F165&lt;=0,(3/10),IF(F165&lt;=(F164/5),0,(1/10)))</f>
        <v>0.3</v>
      </c>
      <c r="G166" s="356">
        <f>IF(G165&lt;=0,(3/10),IF(G165&lt;=(G164/5),0,(1/10)))</f>
        <v>0.3</v>
      </c>
      <c r="H166" s="357" t="s">
        <v>351</v>
      </c>
      <c r="I166" s="356">
        <f>IF(I165&lt;=0,(3/10),IF(I165&lt;=(I164/5),0,(1/10)))</f>
        <v>0.3</v>
      </c>
      <c r="J166" s="356">
        <f>IF(J165&lt;=0,(3/10),IF(J165&lt;=(J164/5),0,(1/10)))</f>
        <v>0.3</v>
      </c>
      <c r="K166" s="357" t="s">
        <v>352</v>
      </c>
      <c r="L166" s="356">
        <f>IF(L165&lt;=0,(3/10),IF(L165&lt;=(L164/5),0,(1/10)))</f>
        <v>0.3</v>
      </c>
      <c r="M166" s="356">
        <f>IF(M165&lt;=0,(3/10),IF(M165&lt;=(M164/5),0,(1/10)))</f>
        <v>0.3</v>
      </c>
      <c r="N166" s="357" t="s">
        <v>353</v>
      </c>
      <c r="O166" s="356">
        <f>IF(O165&lt;=0,(3/10),IF(O165&lt;=(O164/5),0,(1/10)))</f>
        <v>0.3</v>
      </c>
      <c r="P166" s="356">
        <f>IF(P165&lt;=0,(3/10),IF(P165&lt;=(P164/5),0,(1/10)))</f>
        <v>0.3</v>
      </c>
      <c r="Q166" s="355" t="s">
        <v>354</v>
      </c>
      <c r="R166" s="356">
        <v>0</v>
      </c>
      <c r="S166" s="356">
        <v>0</v>
      </c>
      <c r="T166" s="346"/>
      <c r="U166" s="358"/>
    </row>
    <row r="167" spans="1:21" ht="15" customHeight="1">
      <c r="A167" s="344" t="s">
        <v>73</v>
      </c>
      <c r="B167" s="350" t="s">
        <v>349</v>
      </c>
      <c r="C167" s="352">
        <f>IF(C166=0.3,0.3*(C164-C163),IF(C166=0.1,0.1*(C163-(1.2*C164)),0))</f>
        <v>0</v>
      </c>
      <c r="D167" s="352">
        <f>IF(D166=0.3,0.3*(D164-D163),IF(D166=0.1,0.1*(D163-(1.2*D164)),0))</f>
        <v>0</v>
      </c>
      <c r="E167" s="350" t="s">
        <v>350</v>
      </c>
      <c r="F167" s="352">
        <f>IF(F166=0.3,0.3*(F164-F163),IF(F166=0.1,0.1*(F163-(1.2*F164)),0))</f>
        <v>0</v>
      </c>
      <c r="G167" s="352">
        <f>IF(G166=0.3,0.3*(G164-G163),IF(G166=0.1,0.1*(G163-(1.2*G164)),0))</f>
        <v>0</v>
      </c>
      <c r="H167" s="350" t="s">
        <v>351</v>
      </c>
      <c r="I167" s="352">
        <f>IF(I166=0.3,0.3*(I164-I163),IF(I166=0.1,0.1*(I163-(1.2*I164)),0))</f>
        <v>0</v>
      </c>
      <c r="J167" s="352">
        <f>IF(J166=0.3,0.3*(J164-J163),IF(J166=0.1,0.1*(J163-(1.2*J164)),0))</f>
        <v>0</v>
      </c>
      <c r="K167" s="350" t="s">
        <v>352</v>
      </c>
      <c r="L167" s="352">
        <f>IF(L166=0.3,0.3*(L164-L163),IF(L166=0.1,0.1*(L163-(1.2*L164)),0))</f>
        <v>0</v>
      </c>
      <c r="M167" s="352">
        <f>IF(M166=0.3,0.3*(M164-M163),IF(M166=0.1,0.1*(M163-(1.2*M164)),0))</f>
        <v>0</v>
      </c>
      <c r="N167" s="350" t="s">
        <v>353</v>
      </c>
      <c r="O167" s="352">
        <f>IF(O166=0.3,0.3*(O164-O163),IF(O166=0.1,0.1*(O163-(1.2*O164)),0))</f>
        <v>0</v>
      </c>
      <c r="P167" s="352">
        <f>IF(P166=0.3,0.3*(P164-P163),IF(P166=0.1,0.1*(P163-(1.2*P164)),0))</f>
        <v>0</v>
      </c>
      <c r="Q167" s="349" t="s">
        <v>354</v>
      </c>
      <c r="R167" s="352">
        <f>IF(R166=0.3,0.3*(R164-R163),IF(R166=0.1,0.1*(R163-(1.2*R164)),0))</f>
        <v>0</v>
      </c>
      <c r="S167" s="352">
        <f>IF(S166=0.3,0.3*(S164-S163),IF(S166=0.1,0.1*(S163-(1.2*S164)),0))</f>
        <v>0</v>
      </c>
      <c r="T167" s="352"/>
      <c r="U167" s="353"/>
    </row>
  </sheetData>
  <mergeCells count="27">
    <mergeCell ref="A1:V1"/>
    <mergeCell ref="A57:V57"/>
    <mergeCell ref="A113:V113"/>
    <mergeCell ref="B114:D114"/>
    <mergeCell ref="E114:G114"/>
    <mergeCell ref="H114:J114"/>
    <mergeCell ref="K114:M114"/>
    <mergeCell ref="N114:P114"/>
    <mergeCell ref="H58:J58"/>
    <mergeCell ref="K58:M58"/>
    <mergeCell ref="N58:P58"/>
    <mergeCell ref="Q58:S58"/>
    <mergeCell ref="T58:V58"/>
    <mergeCell ref="T2:V2"/>
    <mergeCell ref="B58:D58"/>
    <mergeCell ref="E58:G58"/>
    <mergeCell ref="A114:A115"/>
    <mergeCell ref="A2:A3"/>
    <mergeCell ref="B2:D2"/>
    <mergeCell ref="E2:G2"/>
    <mergeCell ref="H2:J2"/>
    <mergeCell ref="A58:A59"/>
    <mergeCell ref="K2:M2"/>
    <mergeCell ref="N2:P2"/>
    <mergeCell ref="Q2:S2"/>
    <mergeCell ref="Q114:S114"/>
    <mergeCell ref="T114:U114"/>
  </mergeCells>
  <pageMargins left="0.25" right="0.25" top="0.75" bottom="0.75" header="0.3" footer="0.3"/>
  <pageSetup paperSize="9" scale="40" fitToHeight="0" orientation="landscape" r:id="rId1"/>
  <rowBreaks count="2" manualBreakCount="2">
    <brk id="56" max="21" man="1"/>
    <brk id="11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B1:C8"/>
  <sheetViews>
    <sheetView workbookViewId="0">
      <selection activeCell="E16" sqref="A1:XFD1048576"/>
    </sheetView>
  </sheetViews>
  <sheetFormatPr baseColWidth="10" defaultColWidth="9.1640625" defaultRowHeight="19"/>
  <cols>
    <col min="1" max="1" width="9.1640625" style="158"/>
    <col min="2" max="2" width="34.1640625" style="158" customWidth="1"/>
    <col min="3" max="3" width="18.1640625" style="158" customWidth="1"/>
    <col min="4" max="16384" width="9.1640625" style="158"/>
  </cols>
  <sheetData>
    <row r="1" spans="2:3">
      <c r="B1" s="753" t="s">
        <v>367</v>
      </c>
      <c r="C1" s="753"/>
    </row>
    <row r="2" spans="2:3">
      <c r="B2" s="749" t="s">
        <v>0</v>
      </c>
      <c r="C2" s="751" t="str">
        <f>"Jumlah"</f>
        <v>Jumlah</v>
      </c>
    </row>
    <row r="3" spans="2:3">
      <c r="B3" s="750"/>
      <c r="C3" s="752"/>
    </row>
    <row r="4" spans="2:3" ht="20">
      <c r="B4" s="361" t="s">
        <v>362</v>
      </c>
      <c r="C4" s="230"/>
    </row>
    <row r="5" spans="2:3" ht="20">
      <c r="B5" s="361" t="s">
        <v>363</v>
      </c>
      <c r="C5" s="230"/>
    </row>
    <row r="6" spans="2:3" ht="20">
      <c r="B6" s="361" t="s">
        <v>364</v>
      </c>
      <c r="C6" s="231">
        <f>MAX((C4-C5),0)</f>
        <v>0</v>
      </c>
    </row>
    <row r="7" spans="2:3" ht="20">
      <c r="B7" s="361" t="s">
        <v>365</v>
      </c>
      <c r="C7" s="362">
        <f>0.15</f>
        <v>0.15</v>
      </c>
    </row>
    <row r="8" spans="2:3" ht="20">
      <c r="B8" s="361" t="s">
        <v>366</v>
      </c>
      <c r="C8" s="231">
        <f>C6*C7</f>
        <v>0</v>
      </c>
    </row>
  </sheetData>
  <mergeCells count="3">
    <mergeCell ref="B2:B3"/>
    <mergeCell ref="C2:C3"/>
    <mergeCell ref="B1:C1"/>
  </mergeCells>
  <dataValidations count="1">
    <dataValidation type="decimal" showErrorMessage="1" errorTitle="Kesalahan Jenis Data" error="Data yang dimasukkan harus berupa Angka!" sqref="C4:C6 C8" xr:uid="{00000000-0002-0000-1200-000000000000}">
      <formula1>-1000000000000000000</formula1>
      <formula2>1000000000000000000</formula2>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P25"/>
  <sheetViews>
    <sheetView topLeftCell="A4" zoomScaleNormal="100" workbookViewId="0">
      <selection activeCell="E16" sqref="A1:XFD1048576"/>
    </sheetView>
  </sheetViews>
  <sheetFormatPr baseColWidth="10" defaultColWidth="9.1640625" defaultRowHeight="19"/>
  <cols>
    <col min="1" max="1" width="35.6640625" style="268" customWidth="1"/>
    <col min="2" max="16" width="16.83203125" style="268" customWidth="1"/>
    <col min="17" max="16384" width="9.1640625" style="268"/>
  </cols>
  <sheetData>
    <row r="1" spans="1:16">
      <c r="A1" s="680" t="s">
        <v>260</v>
      </c>
      <c r="B1" s="680"/>
      <c r="C1" s="680"/>
      <c r="D1" s="680"/>
      <c r="E1" s="680"/>
      <c r="F1" s="680"/>
      <c r="G1" s="680"/>
      <c r="H1" s="680"/>
      <c r="I1" s="680"/>
      <c r="J1" s="680"/>
      <c r="K1" s="680"/>
      <c r="L1" s="680"/>
      <c r="M1" s="680"/>
      <c r="N1" s="680"/>
      <c r="O1" s="680"/>
      <c r="P1" s="680"/>
    </row>
    <row r="2" spans="1:16">
      <c r="A2" s="694" t="s">
        <v>0</v>
      </c>
      <c r="B2" s="727" t="str">
        <f>"Cadangan Premi"</f>
        <v>Cadangan Premi</v>
      </c>
      <c r="C2" s="728"/>
      <c r="D2" s="728"/>
      <c r="E2" s="754" t="str">
        <f>"CAPYBMP "</f>
        <v xml:space="preserve">CAPYBMP </v>
      </c>
      <c r="F2" s="755"/>
      <c r="G2" s="755"/>
      <c r="H2" s="755"/>
      <c r="I2" s="754" t="str">
        <f>"Cadangan Klaim (CK)"</f>
        <v>Cadangan Klaim (CK)</v>
      </c>
      <c r="J2" s="755"/>
      <c r="K2" s="755"/>
      <c r="L2" s="755"/>
      <c r="M2" s="754" t="str">
        <f>"Cadangan atas Risiko Bencana"</f>
        <v>Cadangan atas Risiko Bencana</v>
      </c>
      <c r="N2" s="755"/>
      <c r="O2" s="755"/>
      <c r="P2" s="755"/>
    </row>
    <row r="3" spans="1:16" ht="140">
      <c r="A3" s="694"/>
      <c r="B3" s="228" t="s">
        <v>368</v>
      </c>
      <c r="C3" s="228" t="s">
        <v>369</v>
      </c>
      <c r="D3" s="234" t="str">
        <f>"Jumlah Deviasi"</f>
        <v>Jumlah Deviasi</v>
      </c>
      <c r="E3" s="234" t="str">
        <f>"CAPYBMP "</f>
        <v xml:space="preserve">CAPYBMP </v>
      </c>
      <c r="F3" s="228" t="s">
        <v>370</v>
      </c>
      <c r="G3" s="363" t="s">
        <v>371</v>
      </c>
      <c r="H3" s="234" t="str">
        <f>"Jumlah Deviasi CAPYBMP "</f>
        <v xml:space="preserve">Jumlah Deviasi CAPYBMP </v>
      </c>
      <c r="I3" s="228" t="s">
        <v>372</v>
      </c>
      <c r="J3" s="228" t="s">
        <v>39</v>
      </c>
      <c r="K3" s="363" t="s">
        <v>373</v>
      </c>
      <c r="L3" s="234" t="str">
        <f>"Jumlah Deviasi CK"</f>
        <v>Jumlah Deviasi CK</v>
      </c>
      <c r="M3" s="228" t="s">
        <v>374</v>
      </c>
      <c r="N3" s="228" t="s">
        <v>39</v>
      </c>
      <c r="O3" s="363" t="s">
        <v>375</v>
      </c>
      <c r="P3" s="189" t="str">
        <f>"Jumlah Deviasi Cadangan Atas Risiko Bencana"</f>
        <v>Jumlah Deviasi Cadangan Atas Risiko Bencana</v>
      </c>
    </row>
    <row r="4" spans="1:16" ht="18" customHeight="1">
      <c r="A4" s="364" t="s">
        <v>376</v>
      </c>
      <c r="B4" s="229"/>
      <c r="C4" s="229"/>
      <c r="D4" s="320">
        <f>C4-B4</f>
        <v>0</v>
      </c>
      <c r="E4" s="229"/>
      <c r="F4" s="229"/>
      <c r="G4" s="232">
        <v>0.25</v>
      </c>
      <c r="H4" s="320">
        <f>IFERROR(((E4-F4)*G4),0)</f>
        <v>0</v>
      </c>
      <c r="I4" s="229"/>
      <c r="J4" s="229"/>
      <c r="K4" s="232">
        <v>0.2</v>
      </c>
      <c r="L4" s="320">
        <f>IFERROR(((I4-J4)*K4),0)</f>
        <v>0</v>
      </c>
      <c r="M4" s="229"/>
      <c r="N4" s="229"/>
      <c r="O4" s="232">
        <v>0.25</v>
      </c>
      <c r="P4" s="365">
        <f>IFERROR(((M4-N4)*O4),0)</f>
        <v>0</v>
      </c>
    </row>
    <row r="5" spans="1:16" ht="60">
      <c r="A5" s="364" t="s">
        <v>377</v>
      </c>
      <c r="B5" s="229"/>
      <c r="C5" s="229"/>
      <c r="D5" s="320">
        <f t="shared" ref="D5:D10" si="0">C5-B5</f>
        <v>0</v>
      </c>
      <c r="E5" s="229"/>
      <c r="F5" s="229"/>
      <c r="G5" s="232">
        <v>0.25</v>
      </c>
      <c r="H5" s="320">
        <f t="shared" ref="H5:H19" si="1">IFERROR(((E5-F5)*G5),0)</f>
        <v>0</v>
      </c>
      <c r="I5" s="229"/>
      <c r="J5" s="229"/>
      <c r="K5" s="232">
        <v>0.2</v>
      </c>
      <c r="L5" s="320">
        <f t="shared" ref="L5:L19" si="2">IFERROR(((I5-J5)*K5),0)</f>
        <v>0</v>
      </c>
      <c r="M5" s="229"/>
      <c r="N5" s="229"/>
      <c r="O5" s="232">
        <v>0.25</v>
      </c>
      <c r="P5" s="365">
        <f t="shared" ref="P5:P19" si="3">IFERROR(((M5-N5)*O5),0)</f>
        <v>0</v>
      </c>
    </row>
    <row r="6" spans="1:16" ht="18" customHeight="1">
      <c r="A6" s="364" t="s">
        <v>378</v>
      </c>
      <c r="B6" s="229"/>
      <c r="C6" s="229"/>
      <c r="D6" s="320">
        <f t="shared" si="0"/>
        <v>0</v>
      </c>
      <c r="E6" s="229"/>
      <c r="F6" s="229"/>
      <c r="G6" s="232">
        <v>0.3</v>
      </c>
      <c r="H6" s="320">
        <f t="shared" si="1"/>
        <v>0</v>
      </c>
      <c r="I6" s="229"/>
      <c r="J6" s="229"/>
      <c r="K6" s="232">
        <v>0.25</v>
      </c>
      <c r="L6" s="320">
        <f t="shared" si="2"/>
        <v>0</v>
      </c>
      <c r="M6" s="229"/>
      <c r="N6" s="229"/>
      <c r="O6" s="232">
        <v>0.3</v>
      </c>
      <c r="P6" s="365">
        <f t="shared" si="3"/>
        <v>0</v>
      </c>
    </row>
    <row r="7" spans="1:16" ht="18" customHeight="1">
      <c r="A7" s="364" t="s">
        <v>379</v>
      </c>
      <c r="B7" s="229"/>
      <c r="C7" s="229"/>
      <c r="D7" s="320">
        <f t="shared" si="0"/>
        <v>0</v>
      </c>
      <c r="E7" s="229"/>
      <c r="F7" s="229"/>
      <c r="G7" s="232">
        <v>0.3</v>
      </c>
      <c r="H7" s="320">
        <f t="shared" si="1"/>
        <v>0</v>
      </c>
      <c r="I7" s="229"/>
      <c r="J7" s="229"/>
      <c r="K7" s="232">
        <v>0.25</v>
      </c>
      <c r="L7" s="320">
        <f t="shared" si="2"/>
        <v>0</v>
      </c>
      <c r="M7" s="229"/>
      <c r="N7" s="229"/>
      <c r="O7" s="232">
        <v>0.3</v>
      </c>
      <c r="P7" s="365">
        <f t="shared" si="3"/>
        <v>0</v>
      </c>
    </row>
    <row r="8" spans="1:16" ht="18" customHeight="1">
      <c r="A8" s="364" t="s">
        <v>380</v>
      </c>
      <c r="B8" s="229"/>
      <c r="C8" s="229"/>
      <c r="D8" s="320">
        <f t="shared" si="0"/>
        <v>0</v>
      </c>
      <c r="E8" s="229"/>
      <c r="F8" s="229"/>
      <c r="G8" s="232">
        <v>0.3</v>
      </c>
      <c r="H8" s="320">
        <f t="shared" si="1"/>
        <v>0</v>
      </c>
      <c r="I8" s="229"/>
      <c r="J8" s="229"/>
      <c r="K8" s="232">
        <v>0.25</v>
      </c>
      <c r="L8" s="320">
        <f t="shared" si="2"/>
        <v>0</v>
      </c>
      <c r="M8" s="229"/>
      <c r="N8" s="229"/>
      <c r="O8" s="232">
        <v>0.3</v>
      </c>
      <c r="P8" s="365">
        <f t="shared" si="3"/>
        <v>0</v>
      </c>
    </row>
    <row r="9" spans="1:16" ht="18" customHeight="1">
      <c r="A9" s="364" t="s">
        <v>381</v>
      </c>
      <c r="B9" s="229"/>
      <c r="C9" s="229"/>
      <c r="D9" s="320">
        <f t="shared" si="0"/>
        <v>0</v>
      </c>
      <c r="E9" s="229"/>
      <c r="F9" s="229"/>
      <c r="G9" s="232">
        <v>0.25</v>
      </c>
      <c r="H9" s="320">
        <f t="shared" si="1"/>
        <v>0</v>
      </c>
      <c r="I9" s="229"/>
      <c r="J9" s="229"/>
      <c r="K9" s="232">
        <v>0.2</v>
      </c>
      <c r="L9" s="320">
        <f t="shared" si="2"/>
        <v>0</v>
      </c>
      <c r="M9" s="229"/>
      <c r="N9" s="229"/>
      <c r="O9" s="232">
        <v>0.25</v>
      </c>
      <c r="P9" s="365">
        <f t="shared" si="3"/>
        <v>0</v>
      </c>
    </row>
    <row r="10" spans="1:16" ht="18" customHeight="1">
      <c r="A10" s="364" t="s">
        <v>382</v>
      </c>
      <c r="B10" s="229"/>
      <c r="C10" s="229"/>
      <c r="D10" s="320">
        <f t="shared" si="0"/>
        <v>0</v>
      </c>
      <c r="E10" s="229"/>
      <c r="F10" s="229"/>
      <c r="G10" s="232">
        <v>0.35</v>
      </c>
      <c r="H10" s="320">
        <f t="shared" si="1"/>
        <v>0</v>
      </c>
      <c r="I10" s="229"/>
      <c r="J10" s="229"/>
      <c r="K10" s="232">
        <v>0.3</v>
      </c>
      <c r="L10" s="320">
        <f t="shared" si="2"/>
        <v>0</v>
      </c>
      <c r="M10" s="229"/>
      <c r="N10" s="229"/>
      <c r="O10" s="232">
        <v>0.35</v>
      </c>
      <c r="P10" s="365">
        <f t="shared" si="3"/>
        <v>0</v>
      </c>
    </row>
    <row r="11" spans="1:16" ht="18" customHeight="1">
      <c r="A11" s="364" t="s">
        <v>383</v>
      </c>
      <c r="B11" s="229"/>
      <c r="C11" s="229"/>
      <c r="D11" s="320">
        <f>C11-B11</f>
        <v>0</v>
      </c>
      <c r="E11" s="229"/>
      <c r="F11" s="229"/>
      <c r="G11" s="232">
        <v>0.35</v>
      </c>
      <c r="H11" s="320">
        <f t="shared" si="1"/>
        <v>0</v>
      </c>
      <c r="I11" s="229"/>
      <c r="J11" s="229"/>
      <c r="K11" s="232">
        <v>0.3</v>
      </c>
      <c r="L11" s="320">
        <f t="shared" si="2"/>
        <v>0</v>
      </c>
      <c r="M11" s="229"/>
      <c r="N11" s="229"/>
      <c r="O11" s="232">
        <v>0.35</v>
      </c>
      <c r="P11" s="365">
        <f t="shared" si="3"/>
        <v>0</v>
      </c>
    </row>
    <row r="12" spans="1:16" ht="18" customHeight="1">
      <c r="A12" s="364" t="s">
        <v>384</v>
      </c>
      <c r="B12" s="229"/>
      <c r="C12" s="229"/>
      <c r="D12" s="320">
        <f t="shared" ref="D12:D19" si="4">C12-B12</f>
        <v>0</v>
      </c>
      <c r="E12" s="229"/>
      <c r="F12" s="229"/>
      <c r="G12" s="232">
        <v>0.25</v>
      </c>
      <c r="H12" s="320">
        <f t="shared" si="1"/>
        <v>0</v>
      </c>
      <c r="I12" s="229"/>
      <c r="J12" s="229"/>
      <c r="K12" s="232">
        <v>0.2</v>
      </c>
      <c r="L12" s="320">
        <f t="shared" si="2"/>
        <v>0</v>
      </c>
      <c r="M12" s="229"/>
      <c r="N12" s="229"/>
      <c r="O12" s="232">
        <v>0.25</v>
      </c>
      <c r="P12" s="365">
        <f t="shared" si="3"/>
        <v>0</v>
      </c>
    </row>
    <row r="13" spans="1:16" ht="18" customHeight="1">
      <c r="A13" s="364" t="s">
        <v>385</v>
      </c>
      <c r="B13" s="229"/>
      <c r="C13" s="229"/>
      <c r="D13" s="320">
        <f t="shared" si="4"/>
        <v>0</v>
      </c>
      <c r="E13" s="229"/>
      <c r="F13" s="229"/>
      <c r="G13" s="232">
        <v>0.35</v>
      </c>
      <c r="H13" s="320">
        <f t="shared" si="1"/>
        <v>0</v>
      </c>
      <c r="I13" s="229"/>
      <c r="J13" s="229"/>
      <c r="K13" s="232">
        <v>0.3</v>
      </c>
      <c r="L13" s="320">
        <f t="shared" si="2"/>
        <v>0</v>
      </c>
      <c r="M13" s="229"/>
      <c r="N13" s="229"/>
      <c r="O13" s="232">
        <v>0.35</v>
      </c>
      <c r="P13" s="365">
        <f t="shared" si="3"/>
        <v>0</v>
      </c>
    </row>
    <row r="14" spans="1:16" ht="18" customHeight="1">
      <c r="A14" s="364" t="s">
        <v>386</v>
      </c>
      <c r="B14" s="229"/>
      <c r="C14" s="229"/>
      <c r="D14" s="320">
        <f t="shared" si="4"/>
        <v>0</v>
      </c>
      <c r="E14" s="229"/>
      <c r="F14" s="229"/>
      <c r="G14" s="232">
        <v>0.25</v>
      </c>
      <c r="H14" s="320">
        <f t="shared" si="1"/>
        <v>0</v>
      </c>
      <c r="I14" s="229"/>
      <c r="J14" s="229"/>
      <c r="K14" s="232">
        <v>0.2</v>
      </c>
      <c r="L14" s="320">
        <f t="shared" si="2"/>
        <v>0</v>
      </c>
      <c r="M14" s="229"/>
      <c r="N14" s="229"/>
      <c r="O14" s="232">
        <v>0.25</v>
      </c>
      <c r="P14" s="365">
        <f t="shared" si="3"/>
        <v>0</v>
      </c>
    </row>
    <row r="15" spans="1:16" ht="18" customHeight="1">
      <c r="A15" s="364" t="s">
        <v>387</v>
      </c>
      <c r="B15" s="229"/>
      <c r="C15" s="229"/>
      <c r="D15" s="320">
        <f t="shared" si="4"/>
        <v>0</v>
      </c>
      <c r="E15" s="229"/>
      <c r="F15" s="229"/>
      <c r="G15" s="232">
        <v>0.25</v>
      </c>
      <c r="H15" s="320">
        <f t="shared" si="1"/>
        <v>0</v>
      </c>
      <c r="I15" s="229"/>
      <c r="J15" s="229"/>
      <c r="K15" s="232">
        <v>0.2</v>
      </c>
      <c r="L15" s="320">
        <f t="shared" si="2"/>
        <v>0</v>
      </c>
      <c r="M15" s="229"/>
      <c r="N15" s="229"/>
      <c r="O15" s="232">
        <v>0.25</v>
      </c>
      <c r="P15" s="365">
        <f t="shared" si="3"/>
        <v>0</v>
      </c>
    </row>
    <row r="16" spans="1:16" ht="18" customHeight="1">
      <c r="A16" s="364" t="s">
        <v>388</v>
      </c>
      <c r="B16" s="229"/>
      <c r="C16" s="229"/>
      <c r="D16" s="320">
        <f t="shared" si="4"/>
        <v>0</v>
      </c>
      <c r="E16" s="229"/>
      <c r="F16" s="229"/>
      <c r="G16" s="232">
        <v>0.3</v>
      </c>
      <c r="H16" s="320">
        <f t="shared" si="1"/>
        <v>0</v>
      </c>
      <c r="I16" s="229"/>
      <c r="J16" s="229"/>
      <c r="K16" s="232">
        <v>0.25</v>
      </c>
      <c r="L16" s="320">
        <f t="shared" si="2"/>
        <v>0</v>
      </c>
      <c r="M16" s="229"/>
      <c r="N16" s="229"/>
      <c r="O16" s="232">
        <v>0.3</v>
      </c>
      <c r="P16" s="365">
        <f t="shared" si="3"/>
        <v>0</v>
      </c>
    </row>
    <row r="17" spans="1:16" ht="18" customHeight="1">
      <c r="A17" s="364" t="s">
        <v>389</v>
      </c>
      <c r="B17" s="229"/>
      <c r="C17" s="229"/>
      <c r="D17" s="320">
        <f t="shared" si="4"/>
        <v>0</v>
      </c>
      <c r="E17" s="229"/>
      <c r="F17" s="229"/>
      <c r="G17" s="232">
        <v>0.25</v>
      </c>
      <c r="H17" s="320">
        <f t="shared" si="1"/>
        <v>0</v>
      </c>
      <c r="I17" s="229"/>
      <c r="J17" s="229"/>
      <c r="K17" s="232">
        <v>0.2</v>
      </c>
      <c r="L17" s="320">
        <f t="shared" si="2"/>
        <v>0</v>
      </c>
      <c r="M17" s="229"/>
      <c r="N17" s="229"/>
      <c r="O17" s="232">
        <v>0.25</v>
      </c>
      <c r="P17" s="365">
        <f t="shared" si="3"/>
        <v>0</v>
      </c>
    </row>
    <row r="18" spans="1:16" ht="18" customHeight="1">
      <c r="A18" s="364" t="s">
        <v>390</v>
      </c>
      <c r="B18" s="229"/>
      <c r="C18" s="229"/>
      <c r="D18" s="320">
        <f t="shared" si="4"/>
        <v>0</v>
      </c>
      <c r="E18" s="229"/>
      <c r="F18" s="229"/>
      <c r="G18" s="232">
        <v>0.25</v>
      </c>
      <c r="H18" s="320">
        <f t="shared" si="1"/>
        <v>0</v>
      </c>
      <c r="I18" s="229"/>
      <c r="J18" s="229"/>
      <c r="K18" s="232">
        <v>0.2</v>
      </c>
      <c r="L18" s="320">
        <f t="shared" si="2"/>
        <v>0</v>
      </c>
      <c r="M18" s="229"/>
      <c r="N18" s="229"/>
      <c r="O18" s="232">
        <v>0.25</v>
      </c>
      <c r="P18" s="365">
        <f t="shared" si="3"/>
        <v>0</v>
      </c>
    </row>
    <row r="19" spans="1:16" ht="18" customHeight="1">
      <c r="A19" s="364" t="s">
        <v>391</v>
      </c>
      <c r="B19" s="229"/>
      <c r="C19" s="229"/>
      <c r="D19" s="320">
        <f t="shared" si="4"/>
        <v>0</v>
      </c>
      <c r="E19" s="229"/>
      <c r="F19" s="229"/>
      <c r="G19" s="232">
        <v>0.1</v>
      </c>
      <c r="H19" s="366">
        <f t="shared" si="1"/>
        <v>0</v>
      </c>
      <c r="I19" s="229"/>
      <c r="J19" s="229"/>
      <c r="K19" s="232">
        <v>0.1</v>
      </c>
      <c r="L19" s="320">
        <f t="shared" si="2"/>
        <v>0</v>
      </c>
      <c r="M19" s="229"/>
      <c r="N19" s="229"/>
      <c r="O19" s="232">
        <v>0.1</v>
      </c>
      <c r="P19" s="365">
        <f t="shared" si="3"/>
        <v>0</v>
      </c>
    </row>
    <row r="20" spans="1:16" ht="18" customHeight="1">
      <c r="A20" s="364" t="s">
        <v>333</v>
      </c>
      <c r="B20" s="335">
        <f>SUM(B4:B19)</f>
        <v>0</v>
      </c>
      <c r="C20" s="335">
        <f>SUM(C4:C19)</f>
        <v>0</v>
      </c>
      <c r="D20" s="335">
        <f>MAX((C20-B20),0)</f>
        <v>0</v>
      </c>
      <c r="E20" s="335">
        <f>SUM(E4:E19)</f>
        <v>0</v>
      </c>
      <c r="F20" s="335">
        <f>SUM(F4:F19)</f>
        <v>0</v>
      </c>
      <c r="G20" s="367"/>
      <c r="H20" s="335">
        <f>SUM(H4:H19)</f>
        <v>0</v>
      </c>
      <c r="I20" s="335">
        <f>SUM(I4:I19)</f>
        <v>0</v>
      </c>
      <c r="J20" s="335">
        <f>SUM(J4:J19)</f>
        <v>0</v>
      </c>
      <c r="K20" s="367"/>
      <c r="L20" s="335">
        <f>SUM(L4:L19)</f>
        <v>0</v>
      </c>
      <c r="M20" s="335">
        <f>SUM(M4:M19)</f>
        <v>0</v>
      </c>
      <c r="N20" s="335">
        <f>SUM(N4:N19)</f>
        <v>0</v>
      </c>
      <c r="O20" s="367"/>
      <c r="P20" s="368">
        <f>SUM(P4:P19)</f>
        <v>0</v>
      </c>
    </row>
    <row r="21" spans="1:16" ht="18" customHeight="1">
      <c r="A21" s="364" t="s">
        <v>392</v>
      </c>
      <c r="B21" s="335">
        <f>D20</f>
        <v>0</v>
      </c>
      <c r="C21" s="369"/>
      <c r="D21" s="369"/>
      <c r="E21" s="370" t="str">
        <f>""</f>
        <v/>
      </c>
      <c r="F21" s="370" t="str">
        <f>""</f>
        <v/>
      </c>
      <c r="G21" s="371" t="str">
        <f>""</f>
        <v/>
      </c>
      <c r="H21" s="370" t="str">
        <f>""</f>
        <v/>
      </c>
      <c r="I21" s="370" t="str">
        <f>""</f>
        <v/>
      </c>
      <c r="J21" s="370" t="str">
        <f>""</f>
        <v/>
      </c>
      <c r="K21" s="371" t="str">
        <f>""</f>
        <v/>
      </c>
      <c r="L21" s="370" t="str">
        <f>""</f>
        <v/>
      </c>
      <c r="M21" s="370" t="str">
        <f>""</f>
        <v/>
      </c>
      <c r="N21" s="370" t="str">
        <f>""</f>
        <v/>
      </c>
      <c r="O21" s="371" t="str">
        <f>""</f>
        <v/>
      </c>
      <c r="P21" s="371"/>
    </row>
    <row r="22" spans="1:16" ht="18" customHeight="1">
      <c r="A22" s="364" t="s">
        <v>393</v>
      </c>
      <c r="B22" s="335">
        <f>H20</f>
        <v>0</v>
      </c>
      <c r="C22" s="372" t="str">
        <f>""</f>
        <v/>
      </c>
      <c r="D22" s="372" t="str">
        <f>""</f>
        <v/>
      </c>
      <c r="E22" s="373"/>
      <c r="F22" s="373"/>
      <c r="G22" s="374" t="str">
        <f>""</f>
        <v/>
      </c>
      <c r="H22" s="372"/>
      <c r="I22" s="372" t="str">
        <f>""</f>
        <v/>
      </c>
      <c r="J22" s="372" t="str">
        <f>""</f>
        <v/>
      </c>
      <c r="K22" s="374" t="str">
        <f>""</f>
        <v/>
      </c>
      <c r="L22" s="372" t="str">
        <f>""</f>
        <v/>
      </c>
      <c r="M22" s="372"/>
      <c r="N22" s="372"/>
      <c r="O22" s="374" t="str">
        <f>""</f>
        <v/>
      </c>
      <c r="P22" s="375"/>
    </row>
    <row r="23" spans="1:16" ht="18" customHeight="1">
      <c r="A23" s="364" t="s">
        <v>394</v>
      </c>
      <c r="B23" s="335">
        <f>L20</f>
        <v>0</v>
      </c>
      <c r="C23" s="372" t="str">
        <f>""</f>
        <v/>
      </c>
      <c r="D23" s="372" t="str">
        <f>""</f>
        <v/>
      </c>
      <c r="E23" s="372" t="str">
        <f>""</f>
        <v/>
      </c>
      <c r="F23" s="372" t="str">
        <f>""</f>
        <v/>
      </c>
      <c r="G23" s="374" t="str">
        <f>""</f>
        <v/>
      </c>
      <c r="H23" s="372" t="str">
        <f>""</f>
        <v/>
      </c>
      <c r="I23" s="372"/>
      <c r="J23" s="372"/>
      <c r="K23" s="374" t="str">
        <f>""</f>
        <v/>
      </c>
      <c r="L23" s="372"/>
      <c r="M23" s="372"/>
      <c r="N23" s="372"/>
      <c r="O23" s="374" t="str">
        <f>""</f>
        <v/>
      </c>
      <c r="P23" s="374"/>
    </row>
    <row r="24" spans="1:16" ht="40">
      <c r="A24" s="364" t="s">
        <v>395</v>
      </c>
      <c r="B24" s="335">
        <f>P20</f>
        <v>0</v>
      </c>
      <c r="C24" s="372" t="str">
        <f>""</f>
        <v/>
      </c>
      <c r="D24" s="372" t="str">
        <f>""</f>
        <v/>
      </c>
      <c r="E24" s="372" t="str">
        <f>""</f>
        <v/>
      </c>
      <c r="F24" s="372" t="str">
        <f>""</f>
        <v/>
      </c>
      <c r="G24" s="374" t="str">
        <f>""</f>
        <v/>
      </c>
      <c r="H24" s="372" t="str">
        <f>""</f>
        <v/>
      </c>
      <c r="I24" s="372" t="str">
        <f>""</f>
        <v/>
      </c>
      <c r="J24" s="372" t="str">
        <f>""</f>
        <v/>
      </c>
      <c r="K24" s="374" t="str">
        <f>""</f>
        <v/>
      </c>
      <c r="L24" s="372" t="str">
        <f>""</f>
        <v/>
      </c>
      <c r="M24" s="372"/>
      <c r="N24" s="372"/>
      <c r="O24" s="374" t="str">
        <f>""</f>
        <v/>
      </c>
      <c r="P24" s="374"/>
    </row>
    <row r="25" spans="1:16" ht="20">
      <c r="A25" s="364" t="s">
        <v>396</v>
      </c>
      <c r="B25" s="335">
        <f>SUM(B21:B24)</f>
        <v>0</v>
      </c>
      <c r="C25" s="372" t="str">
        <f>""</f>
        <v/>
      </c>
      <c r="D25" s="372" t="str">
        <f>""</f>
        <v/>
      </c>
      <c r="E25" s="372" t="str">
        <f>""</f>
        <v/>
      </c>
      <c r="F25" s="372" t="str">
        <f>""</f>
        <v/>
      </c>
      <c r="G25" s="374" t="str">
        <f>""</f>
        <v/>
      </c>
      <c r="H25" s="372" t="str">
        <f>""</f>
        <v/>
      </c>
      <c r="I25" s="372" t="str">
        <f>""</f>
        <v/>
      </c>
      <c r="J25" s="372" t="str">
        <f>""</f>
        <v/>
      </c>
      <c r="K25" s="374" t="str">
        <f>""</f>
        <v/>
      </c>
      <c r="L25" s="372" t="str">
        <f>""</f>
        <v/>
      </c>
      <c r="M25" s="372"/>
      <c r="N25" s="372"/>
      <c r="O25" s="374" t="str">
        <f>""</f>
        <v/>
      </c>
      <c r="P25" s="374"/>
    </row>
  </sheetData>
  <mergeCells count="6">
    <mergeCell ref="A1:P1"/>
    <mergeCell ref="A2:A3"/>
    <mergeCell ref="B2:D2"/>
    <mergeCell ref="E2:H2"/>
    <mergeCell ref="I2:L2"/>
    <mergeCell ref="M2:P2"/>
  </mergeCells>
  <dataValidations count="1">
    <dataValidation type="decimal" showErrorMessage="1" errorTitle="Kesalahan Jenis Data" error="Data yang dimasukkan harus berupa Angka!" sqref="B4:C19 I4:J19 E4:F19 B20:P20 B21:B25 M4:N19" xr:uid="{00000000-0002-0000-1300-000000000000}">
      <formula1>-1000000000000000000</formula1>
      <formula2>1000000000000000000</formula2>
    </dataValidation>
  </dataValidations>
  <pageMargins left="0.25" right="0.25" top="0.75" bottom="0.75" header="0.3" footer="0.3"/>
  <pageSetup paperSize="9" scale="4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B12"/>
  <sheetViews>
    <sheetView workbookViewId="0">
      <selection activeCell="E16" sqref="A1:XFD1048576"/>
    </sheetView>
  </sheetViews>
  <sheetFormatPr baseColWidth="10" defaultColWidth="9.1640625" defaultRowHeight="19"/>
  <cols>
    <col min="1" max="1" width="59.33203125" style="268" bestFit="1" customWidth="1"/>
    <col min="2" max="2" width="22.5" style="268" customWidth="1"/>
    <col min="3" max="16384" width="9.1640625" style="268"/>
  </cols>
  <sheetData>
    <row r="1" spans="1:2">
      <c r="A1" s="680" t="s">
        <v>261</v>
      </c>
      <c r="B1" s="680"/>
    </row>
    <row r="2" spans="1:2">
      <c r="A2" s="756" t="s">
        <v>0</v>
      </c>
      <c r="B2" s="692" t="s">
        <v>333</v>
      </c>
    </row>
    <row r="3" spans="1:2">
      <c r="A3" s="757"/>
      <c r="B3" s="693"/>
    </row>
    <row r="4" spans="1:2" ht="20">
      <c r="A4" s="376" t="s">
        <v>397</v>
      </c>
      <c r="B4" s="208"/>
    </row>
    <row r="5" spans="1:2" ht="20">
      <c r="A5" s="325" t="s">
        <v>398</v>
      </c>
      <c r="B5" s="377"/>
    </row>
    <row r="6" spans="1:2" ht="20">
      <c r="A6" s="325" t="s">
        <v>399</v>
      </c>
      <c r="B6" s="377"/>
    </row>
    <row r="7" spans="1:2" ht="20">
      <c r="A7" s="325" t="s">
        <v>400</v>
      </c>
      <c r="B7" s="377"/>
    </row>
    <row r="8" spans="1:2" ht="40">
      <c r="A8" s="325" t="s">
        <v>401</v>
      </c>
      <c r="B8" s="378">
        <f>((0.01*(B5-B6))+(0.5*B7))</f>
        <v>0</v>
      </c>
    </row>
    <row r="9" spans="1:2" ht="20">
      <c r="A9" s="325" t="s">
        <v>402</v>
      </c>
      <c r="B9" s="208"/>
    </row>
    <row r="10" spans="1:2" ht="20">
      <c r="A10" s="325" t="s">
        <v>403</v>
      </c>
      <c r="B10" s="377"/>
    </row>
    <row r="11" spans="1:2" ht="20">
      <c r="A11" s="325" t="s">
        <v>404</v>
      </c>
      <c r="B11" s="378">
        <f>0.001*B10</f>
        <v>0</v>
      </c>
    </row>
    <row r="12" spans="1:2" ht="20">
      <c r="A12" s="325" t="s">
        <v>267</v>
      </c>
      <c r="B12" s="378">
        <f>B8+B11</f>
        <v>0</v>
      </c>
    </row>
  </sheetData>
  <mergeCells count="3">
    <mergeCell ref="A2:A3"/>
    <mergeCell ref="B2:B3"/>
    <mergeCell ref="A1:B1"/>
  </mergeCells>
  <dataValidations count="1">
    <dataValidation type="decimal" showErrorMessage="1" errorTitle="Kesalahan Jenis Data" error="Data yang dimasukkan harus berupa Angka!" sqref="B5:B6" xr:uid="{00000000-0002-0000-1400-000000000000}">
      <formula1>-1000000000000000000</formula1>
      <formula2>1000000000000000000</formula2>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F48"/>
  <sheetViews>
    <sheetView zoomScaleNormal="100" workbookViewId="0">
      <selection activeCell="E16" sqref="A1:XFD1048576"/>
    </sheetView>
  </sheetViews>
  <sheetFormatPr baseColWidth="10" defaultColWidth="9.1640625" defaultRowHeight="19"/>
  <cols>
    <col min="1" max="1" width="97" style="268" bestFit="1" customWidth="1"/>
    <col min="2" max="6" width="23.83203125" style="268" customWidth="1"/>
    <col min="7" max="16384" width="9.1640625" style="268"/>
  </cols>
  <sheetData>
    <row r="1" spans="1:6">
      <c r="A1" s="760" t="s">
        <v>412</v>
      </c>
      <c r="B1" s="760"/>
      <c r="C1" s="760"/>
      <c r="D1" s="760"/>
      <c r="E1" s="760"/>
      <c r="F1" s="760"/>
    </row>
    <row r="2" spans="1:6" ht="75" customHeight="1">
      <c r="A2" s="758" t="s">
        <v>0</v>
      </c>
      <c r="B2" s="226" t="str">
        <f>"Saldo SAK"</f>
        <v>Saldo SAK</v>
      </c>
      <c r="C2" s="226" t="str">
        <f>"Penilaian Berdasarkan SAP"</f>
        <v>Penilaian Berdasarkan SAP</v>
      </c>
      <c r="D2" s="226" t="str">
        <f>"Selisih Penilaian SAK dan SAP"</f>
        <v>Selisih Penilaian SAK dan SAP</v>
      </c>
      <c r="E2" s="226" t="str">
        <f>"Aset Yang Tidak Diperkenankan"</f>
        <v>Aset Yang Tidak Diperkenankan</v>
      </c>
      <c r="F2" s="226" t="str">
        <f>"Aset Yang Diperkenankan (Saldo SAP)"</f>
        <v>Aset Yang Diperkenankan (Saldo SAP)</v>
      </c>
    </row>
    <row r="3" spans="1:6" ht="20">
      <c r="A3" s="759"/>
      <c r="B3" s="226" t="s">
        <v>116</v>
      </c>
      <c r="C3" s="226" t="s">
        <v>117</v>
      </c>
      <c r="D3" s="226" t="s">
        <v>405</v>
      </c>
      <c r="E3" s="226" t="s">
        <v>406</v>
      </c>
      <c r="F3" s="226" t="s">
        <v>407</v>
      </c>
    </row>
    <row r="4" spans="1:6" ht="15" customHeight="1">
      <c r="A4" s="344" t="s">
        <v>11</v>
      </c>
      <c r="B4" s="227"/>
      <c r="C4" s="227"/>
      <c r="D4" s="227"/>
      <c r="E4" s="227"/>
      <c r="F4" s="227"/>
    </row>
    <row r="5" spans="1:6" ht="15" customHeight="1">
      <c r="A5" s="347" t="s">
        <v>269</v>
      </c>
      <c r="B5" s="218"/>
      <c r="C5" s="218"/>
      <c r="D5" s="379"/>
      <c r="E5" s="218"/>
      <c r="F5" s="218"/>
    </row>
    <row r="6" spans="1:6" ht="15" customHeight="1">
      <c r="A6" s="347" t="s">
        <v>13</v>
      </c>
      <c r="B6" s="218"/>
      <c r="C6" s="218"/>
      <c r="D6" s="379"/>
      <c r="E6" s="218"/>
      <c r="F6" s="218"/>
    </row>
    <row r="7" spans="1:6" ht="15" customHeight="1">
      <c r="A7" s="347" t="s">
        <v>312</v>
      </c>
      <c r="B7" s="218"/>
      <c r="C7" s="218"/>
      <c r="D7" s="379"/>
      <c r="E7" s="218"/>
      <c r="F7" s="218"/>
    </row>
    <row r="8" spans="1:6" ht="15" customHeight="1">
      <c r="A8" s="347" t="s">
        <v>15</v>
      </c>
      <c r="B8" s="218"/>
      <c r="C8" s="218"/>
      <c r="D8" s="379"/>
      <c r="E8" s="218"/>
      <c r="F8" s="218"/>
    </row>
    <row r="9" spans="1:6" ht="15" customHeight="1">
      <c r="A9" s="380" t="s">
        <v>16</v>
      </c>
      <c r="B9" s="218"/>
      <c r="C9" s="218"/>
      <c r="D9" s="379"/>
      <c r="E9" s="218"/>
      <c r="F9" s="218"/>
    </row>
    <row r="10" spans="1:6" ht="15" customHeight="1">
      <c r="A10" s="347" t="s">
        <v>17</v>
      </c>
      <c r="B10" s="218"/>
      <c r="C10" s="218"/>
      <c r="D10" s="379"/>
      <c r="E10" s="218"/>
      <c r="F10" s="218"/>
    </row>
    <row r="11" spans="1:6" ht="15" customHeight="1">
      <c r="A11" s="347" t="s">
        <v>355</v>
      </c>
      <c r="B11" s="218"/>
      <c r="C11" s="218"/>
      <c r="D11" s="379"/>
      <c r="E11" s="218"/>
      <c r="F11" s="218"/>
    </row>
    <row r="12" spans="1:6" ht="15" customHeight="1">
      <c r="A12" s="347" t="s">
        <v>19</v>
      </c>
      <c r="B12" s="218"/>
      <c r="C12" s="218"/>
      <c r="D12" s="379"/>
      <c r="E12" s="218"/>
      <c r="F12" s="218"/>
    </row>
    <row r="13" spans="1:6" ht="15" customHeight="1">
      <c r="A13" s="347" t="s">
        <v>20</v>
      </c>
      <c r="B13" s="218"/>
      <c r="C13" s="218"/>
      <c r="D13" s="379"/>
      <c r="E13" s="218"/>
      <c r="F13" s="218"/>
    </row>
    <row r="14" spans="1:6" ht="15" customHeight="1">
      <c r="A14" s="347" t="s">
        <v>21</v>
      </c>
      <c r="B14" s="218"/>
      <c r="C14" s="218"/>
      <c r="D14" s="379"/>
      <c r="E14" s="218"/>
      <c r="F14" s="218"/>
    </row>
    <row r="15" spans="1:6" ht="15" customHeight="1">
      <c r="A15" s="347" t="s">
        <v>22</v>
      </c>
      <c r="B15" s="218"/>
      <c r="C15" s="218"/>
      <c r="D15" s="379"/>
      <c r="E15" s="218"/>
      <c r="F15" s="218"/>
    </row>
    <row r="16" spans="1:6" ht="15" customHeight="1">
      <c r="A16" s="347" t="s">
        <v>23</v>
      </c>
      <c r="B16" s="218"/>
      <c r="C16" s="218"/>
      <c r="D16" s="379"/>
      <c r="E16" s="218"/>
      <c r="F16" s="218"/>
    </row>
    <row r="17" spans="1:6" ht="15" customHeight="1">
      <c r="A17" s="347" t="s">
        <v>24</v>
      </c>
      <c r="B17" s="218"/>
      <c r="C17" s="218"/>
      <c r="D17" s="379"/>
      <c r="E17" s="218"/>
      <c r="F17" s="218"/>
    </row>
    <row r="18" spans="1:6" ht="15" customHeight="1">
      <c r="A18" s="380" t="s">
        <v>25</v>
      </c>
      <c r="B18" s="218"/>
      <c r="C18" s="218"/>
      <c r="D18" s="379"/>
      <c r="E18" s="218"/>
      <c r="F18" s="218"/>
    </row>
    <row r="19" spans="1:6" ht="15" customHeight="1">
      <c r="A19" s="347" t="s">
        <v>26</v>
      </c>
      <c r="B19" s="218"/>
      <c r="C19" s="218"/>
      <c r="D19" s="379"/>
      <c r="E19" s="218"/>
      <c r="F19" s="218"/>
    </row>
    <row r="20" spans="1:6" ht="15" customHeight="1">
      <c r="A20" s="347" t="s">
        <v>27</v>
      </c>
      <c r="B20" s="218"/>
      <c r="C20" s="218"/>
      <c r="D20" s="379"/>
      <c r="E20" s="218"/>
      <c r="F20" s="218"/>
    </row>
    <row r="21" spans="1:6" ht="15" customHeight="1">
      <c r="A21" s="347" t="s">
        <v>408</v>
      </c>
      <c r="B21" s="218"/>
      <c r="C21" s="218"/>
      <c r="D21" s="379"/>
      <c r="E21" s="218"/>
      <c r="F21" s="218"/>
    </row>
    <row r="22" spans="1:6" ht="15" customHeight="1">
      <c r="A22" s="347" t="s">
        <v>409</v>
      </c>
      <c r="B22" s="218"/>
      <c r="C22" s="218"/>
      <c r="D22" s="379"/>
      <c r="E22" s="218"/>
      <c r="F22" s="218"/>
    </row>
    <row r="23" spans="1:6" ht="15" customHeight="1">
      <c r="A23" s="347" t="s">
        <v>30</v>
      </c>
      <c r="B23" s="218"/>
      <c r="C23" s="218"/>
      <c r="D23" s="379"/>
      <c r="E23" s="218"/>
      <c r="F23" s="218"/>
    </row>
    <row r="24" spans="1:6" ht="15" customHeight="1">
      <c r="A24" s="575" t="s">
        <v>31</v>
      </c>
      <c r="B24" s="218"/>
      <c r="C24" s="218"/>
      <c r="D24" s="379"/>
      <c r="E24" s="218"/>
      <c r="F24" s="218"/>
    </row>
    <row r="25" spans="1:6" ht="15" customHeight="1">
      <c r="A25" s="347" t="s">
        <v>32</v>
      </c>
      <c r="B25" s="218"/>
      <c r="C25" s="218"/>
      <c r="D25" s="379"/>
      <c r="E25" s="218"/>
      <c r="F25" s="218"/>
    </row>
    <row r="26" spans="1:6" ht="15" customHeight="1">
      <c r="A26" s="347" t="s">
        <v>33</v>
      </c>
      <c r="B26" s="218"/>
      <c r="C26" s="381"/>
      <c r="D26" s="379"/>
      <c r="E26" s="218"/>
      <c r="F26" s="381"/>
    </row>
    <row r="27" spans="1:6" ht="15" customHeight="1">
      <c r="A27" s="344" t="s">
        <v>34</v>
      </c>
      <c r="B27" s="382">
        <f>SUM(B5:B26)</f>
        <v>0</v>
      </c>
      <c r="C27" s="382">
        <f>SUM(C5:C26)</f>
        <v>0</v>
      </c>
      <c r="D27" s="382">
        <f>SUM(D5:D26)</f>
        <v>0</v>
      </c>
      <c r="E27" s="382">
        <f>SUM(E5:E26)</f>
        <v>0</v>
      </c>
      <c r="F27" s="382">
        <f>SUM(F5:F26)</f>
        <v>0</v>
      </c>
    </row>
    <row r="28" spans="1:6" ht="15" customHeight="1">
      <c r="A28" s="344" t="s">
        <v>35</v>
      </c>
      <c r="B28" s="227"/>
      <c r="C28" s="227"/>
      <c r="D28" s="227"/>
      <c r="E28" s="227"/>
      <c r="F28" s="227"/>
    </row>
    <row r="29" spans="1:6" ht="15" customHeight="1">
      <c r="A29" s="347" t="s">
        <v>36</v>
      </c>
      <c r="B29" s="218"/>
      <c r="C29" s="218"/>
      <c r="D29" s="379"/>
      <c r="E29" s="218"/>
      <c r="F29" s="218"/>
    </row>
    <row r="30" spans="1:6" ht="15" customHeight="1">
      <c r="A30" s="347" t="s">
        <v>37</v>
      </c>
      <c r="B30" s="218"/>
      <c r="C30" s="218"/>
      <c r="D30" s="379"/>
      <c r="E30" s="218"/>
      <c r="F30" s="218"/>
    </row>
    <row r="31" spans="1:6" ht="15" customHeight="1">
      <c r="A31" s="347" t="s">
        <v>38</v>
      </c>
      <c r="B31" s="218"/>
      <c r="C31" s="218"/>
      <c r="D31" s="379"/>
      <c r="E31" s="218"/>
      <c r="F31" s="218"/>
    </row>
    <row r="32" spans="1:6" ht="15" customHeight="1">
      <c r="A32" s="347" t="s">
        <v>39</v>
      </c>
      <c r="B32" s="218"/>
      <c r="C32" s="218"/>
      <c r="D32" s="379"/>
      <c r="E32" s="218"/>
      <c r="F32" s="218"/>
    </row>
    <row r="33" spans="1:6" ht="15" customHeight="1">
      <c r="A33" s="347" t="s">
        <v>40</v>
      </c>
      <c r="B33" s="218"/>
      <c r="C33" s="218"/>
      <c r="D33" s="379"/>
      <c r="E33" s="218"/>
      <c r="F33" s="218"/>
    </row>
    <row r="34" spans="1:6" ht="15" customHeight="1">
      <c r="A34" s="347" t="s">
        <v>41</v>
      </c>
      <c r="B34" s="218"/>
      <c r="C34" s="218"/>
      <c r="D34" s="379"/>
      <c r="E34" s="218"/>
      <c r="F34" s="218"/>
    </row>
    <row r="35" spans="1:6" ht="15" customHeight="1">
      <c r="A35" s="347" t="s">
        <v>42</v>
      </c>
      <c r="B35" s="218"/>
      <c r="C35" s="218"/>
      <c r="D35" s="379"/>
      <c r="E35" s="218"/>
      <c r="F35" s="218"/>
    </row>
    <row r="36" spans="1:6" ht="15" customHeight="1">
      <c r="A36" s="347" t="s">
        <v>43</v>
      </c>
      <c r="B36" s="218"/>
      <c r="C36" s="218"/>
      <c r="D36" s="379"/>
      <c r="E36" s="218"/>
      <c r="F36" s="218"/>
    </row>
    <row r="37" spans="1:6" ht="15" customHeight="1">
      <c r="A37" s="347" t="s">
        <v>44</v>
      </c>
      <c r="B37" s="218"/>
      <c r="C37" s="218"/>
      <c r="D37" s="379"/>
      <c r="E37" s="218"/>
      <c r="F37" s="218"/>
    </row>
    <row r="38" spans="1:6" ht="15" customHeight="1">
      <c r="A38" s="347" t="s">
        <v>45</v>
      </c>
      <c r="B38" s="218"/>
      <c r="C38" s="218"/>
      <c r="D38" s="379"/>
      <c r="E38" s="218"/>
      <c r="F38" s="218"/>
    </row>
    <row r="39" spans="1:6" ht="15" customHeight="1">
      <c r="A39" s="347" t="s">
        <v>46</v>
      </c>
      <c r="B39" s="218"/>
      <c r="C39" s="381"/>
      <c r="D39" s="379"/>
      <c r="E39" s="218"/>
      <c r="F39" s="381"/>
    </row>
    <row r="40" spans="1:6" ht="15" customHeight="1">
      <c r="A40" s="347" t="s">
        <v>47</v>
      </c>
      <c r="B40" s="218"/>
      <c r="C40" s="381"/>
      <c r="D40" s="379"/>
      <c r="E40" s="218"/>
      <c r="F40" s="381"/>
    </row>
    <row r="41" spans="1:6" ht="15" customHeight="1">
      <c r="A41" s="344" t="s">
        <v>48</v>
      </c>
      <c r="B41" s="382">
        <f>SUM(B29:B40)</f>
        <v>0</v>
      </c>
      <c r="C41" s="382">
        <f>SUM(C29:C40)</f>
        <v>0</v>
      </c>
      <c r="D41" s="382">
        <f>SUM(D29:D40)</f>
        <v>0</v>
      </c>
      <c r="E41" s="382">
        <f>SUM(E29:E40)</f>
        <v>0</v>
      </c>
      <c r="F41" s="382">
        <f>SUM(F29:F40)</f>
        <v>0</v>
      </c>
    </row>
    <row r="42" spans="1:6" ht="15" customHeight="1">
      <c r="A42" s="383" t="s">
        <v>410</v>
      </c>
      <c r="B42" s="382">
        <f>B27+B41</f>
        <v>0</v>
      </c>
      <c r="C42" s="382">
        <f>C27+C41</f>
        <v>0</v>
      </c>
      <c r="D42" s="382">
        <f>D27+D41</f>
        <v>0</v>
      </c>
      <c r="E42" s="382">
        <f>E27+E41</f>
        <v>0</v>
      </c>
      <c r="F42" s="382">
        <f>F27+F41</f>
        <v>0</v>
      </c>
    </row>
    <row r="43" spans="1:6" ht="15" customHeight="1">
      <c r="A43" s="344" t="s">
        <v>58</v>
      </c>
      <c r="B43" s="218"/>
      <c r="C43" s="218"/>
      <c r="D43" s="379"/>
      <c r="E43" s="381"/>
      <c r="F43" s="381"/>
    </row>
    <row r="44" spans="1:6" ht="15" customHeight="1">
      <c r="A44" s="344" t="s">
        <v>60</v>
      </c>
      <c r="B44" s="218"/>
      <c r="C44" s="218"/>
      <c r="D44" s="379"/>
      <c r="E44" s="381"/>
      <c r="F44" s="381"/>
    </row>
    <row r="45" spans="1:6" ht="15" customHeight="1">
      <c r="A45" s="344" t="s">
        <v>61</v>
      </c>
      <c r="B45" s="218"/>
      <c r="C45" s="218"/>
      <c r="D45" s="379"/>
      <c r="E45" s="381"/>
      <c r="F45" s="381"/>
    </row>
    <row r="46" spans="1:6" ht="15" customHeight="1">
      <c r="A46" s="344" t="s">
        <v>372</v>
      </c>
      <c r="B46" s="218"/>
      <c r="C46" s="218"/>
      <c r="D46" s="379"/>
      <c r="E46" s="381"/>
      <c r="F46" s="381"/>
    </row>
    <row r="47" spans="1:6" ht="15" customHeight="1">
      <c r="A47" s="344" t="s">
        <v>63</v>
      </c>
      <c r="B47" s="218"/>
      <c r="C47" s="218"/>
      <c r="D47" s="379"/>
      <c r="E47" s="381"/>
      <c r="F47" s="381"/>
    </row>
    <row r="48" spans="1:6" ht="15" customHeight="1">
      <c r="A48" s="383" t="s">
        <v>411</v>
      </c>
      <c r="B48" s="382">
        <f>SUM(B43:B47)</f>
        <v>0</v>
      </c>
      <c r="C48" s="382">
        <f>SUM(C43:C47)</f>
        <v>0</v>
      </c>
      <c r="D48" s="382">
        <f>SUM(D43:D47)</f>
        <v>0</v>
      </c>
      <c r="E48" s="381"/>
      <c r="F48" s="381"/>
    </row>
  </sheetData>
  <mergeCells count="2">
    <mergeCell ref="A2:A3"/>
    <mergeCell ref="A1:F1"/>
  </mergeCells>
  <dataValidations count="1">
    <dataValidation type="decimal" showErrorMessage="1" errorTitle="Kesalahan Jenis Data" error="Data yang dimasukkan harus berupa Angka!" sqref="D29:D48 C41:C48 D26:E26 E39:E42 C29:C38 E29:F38 B29:B48 F41:F42 B4:F25 B26" xr:uid="{00000000-0002-0000-1500-000000000000}">
      <formula1>-1000000000000000000</formula1>
      <formula2>1000000000000000000</formula2>
    </dataValidation>
  </dataValidations>
  <pageMargins left="0.25" right="0.25" top="0.75" bottom="0.75" header="0.3" footer="0.3"/>
  <pageSetup paperSize="9" scale="4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B35"/>
  <sheetViews>
    <sheetView topLeftCell="A10" zoomScaleNormal="100" workbookViewId="0">
      <selection activeCell="E16" sqref="A1:XFD1048576"/>
    </sheetView>
  </sheetViews>
  <sheetFormatPr baseColWidth="10" defaultColWidth="9.1640625" defaultRowHeight="18" customHeight="1"/>
  <cols>
    <col min="1" max="1" width="74.5" style="268" bestFit="1" customWidth="1"/>
    <col min="2" max="2" width="20.5" style="268" customWidth="1"/>
    <col min="3" max="16384" width="9.1640625" style="268"/>
  </cols>
  <sheetData>
    <row r="1" spans="1:2" ht="18" customHeight="1">
      <c r="A1" s="680" t="s">
        <v>418</v>
      </c>
      <c r="B1" s="680"/>
    </row>
    <row r="2" spans="1:2" ht="18" customHeight="1">
      <c r="A2" s="694" t="s">
        <v>0</v>
      </c>
      <c r="B2" s="762" t="s">
        <v>413</v>
      </c>
    </row>
    <row r="3" spans="1:2" ht="42" customHeight="1">
      <c r="A3" s="761"/>
      <c r="B3" s="763"/>
    </row>
    <row r="4" spans="1:2" ht="18" customHeight="1">
      <c r="A4" s="325" t="s">
        <v>414</v>
      </c>
      <c r="B4" s="166"/>
    </row>
    <row r="5" spans="1:2" ht="18" customHeight="1">
      <c r="A5" s="325" t="s">
        <v>269</v>
      </c>
      <c r="B5" s="225"/>
    </row>
    <row r="6" spans="1:2" ht="18" customHeight="1">
      <c r="A6" s="325" t="s">
        <v>13</v>
      </c>
      <c r="B6" s="225"/>
    </row>
    <row r="7" spans="1:2" ht="18" customHeight="1">
      <c r="A7" s="325" t="s">
        <v>14</v>
      </c>
      <c r="B7" s="225"/>
    </row>
    <row r="8" spans="1:2" ht="18" customHeight="1">
      <c r="A8" s="325" t="s">
        <v>15</v>
      </c>
      <c r="B8" s="225"/>
    </row>
    <row r="9" spans="1:2" ht="18" customHeight="1">
      <c r="A9" s="325" t="s">
        <v>16</v>
      </c>
      <c r="B9" s="225"/>
    </row>
    <row r="10" spans="1:2" ht="18" customHeight="1">
      <c r="A10" s="325" t="s">
        <v>17</v>
      </c>
      <c r="B10" s="225"/>
    </row>
    <row r="11" spans="1:2" ht="18" customHeight="1">
      <c r="A11" s="325" t="s">
        <v>355</v>
      </c>
      <c r="B11" s="225"/>
    </row>
    <row r="12" spans="1:2" ht="18" customHeight="1">
      <c r="A12" s="325" t="s">
        <v>19</v>
      </c>
      <c r="B12" s="225"/>
    </row>
    <row r="13" spans="1:2" ht="18" customHeight="1">
      <c r="A13" s="325" t="s">
        <v>20</v>
      </c>
      <c r="B13" s="225"/>
    </row>
    <row r="14" spans="1:2" ht="18" customHeight="1">
      <c r="A14" s="325" t="s">
        <v>21</v>
      </c>
      <c r="B14" s="225"/>
    </row>
    <row r="15" spans="1:2" ht="18" customHeight="1">
      <c r="A15" s="325" t="s">
        <v>22</v>
      </c>
      <c r="B15" s="225"/>
    </row>
    <row r="16" spans="1:2" ht="18" customHeight="1">
      <c r="A16" s="325" t="s">
        <v>23</v>
      </c>
      <c r="B16" s="225"/>
    </row>
    <row r="17" spans="1:2" ht="18" customHeight="1">
      <c r="A17" s="325" t="s">
        <v>24</v>
      </c>
      <c r="B17" s="225"/>
    </row>
    <row r="18" spans="1:2" ht="18" customHeight="1">
      <c r="A18" s="325" t="s">
        <v>25</v>
      </c>
      <c r="B18" s="225"/>
    </row>
    <row r="19" spans="1:2" ht="18" customHeight="1">
      <c r="A19" s="325" t="s">
        <v>26</v>
      </c>
      <c r="B19" s="225"/>
    </row>
    <row r="20" spans="1:2" ht="18" customHeight="1">
      <c r="A20" s="325" t="s">
        <v>27</v>
      </c>
      <c r="B20" s="225"/>
    </row>
    <row r="21" spans="1:2" ht="18" customHeight="1">
      <c r="A21" s="325" t="s">
        <v>408</v>
      </c>
      <c r="B21" s="225"/>
    </row>
    <row r="22" spans="1:2" ht="18" customHeight="1">
      <c r="A22" s="325" t="s">
        <v>409</v>
      </c>
      <c r="B22" s="225"/>
    </row>
    <row r="23" spans="1:2" ht="18" customHeight="1">
      <c r="A23" s="325" t="s">
        <v>30</v>
      </c>
      <c r="B23" s="225"/>
    </row>
    <row r="24" spans="1:2" ht="18" customHeight="1">
      <c r="A24" s="575" t="s">
        <v>31</v>
      </c>
      <c r="B24" s="225"/>
    </row>
    <row r="25" spans="1:2" ht="18" customHeight="1">
      <c r="A25" s="325" t="s">
        <v>32</v>
      </c>
      <c r="B25" s="225"/>
    </row>
    <row r="26" spans="1:2" ht="18" customHeight="1">
      <c r="A26" s="325" t="s">
        <v>415</v>
      </c>
      <c r="B26" s="384">
        <f>SUM(B5:B25)</f>
        <v>0</v>
      </c>
    </row>
    <row r="27" spans="1:2" ht="18" customHeight="1">
      <c r="A27" s="325" t="s">
        <v>416</v>
      </c>
      <c r="B27" s="166"/>
    </row>
    <row r="28" spans="1:2" ht="18" customHeight="1">
      <c r="A28" s="325" t="s">
        <v>312</v>
      </c>
      <c r="B28" s="225"/>
    </row>
    <row r="29" spans="1:2" ht="18" customHeight="1">
      <c r="A29" s="325" t="s">
        <v>15</v>
      </c>
      <c r="B29" s="225"/>
    </row>
    <row r="30" spans="1:2" ht="18" customHeight="1">
      <c r="A30" s="325" t="s">
        <v>19</v>
      </c>
      <c r="B30" s="225"/>
    </row>
    <row r="31" spans="1:2" ht="18" customHeight="1">
      <c r="A31" s="325" t="s">
        <v>21</v>
      </c>
      <c r="B31" s="225"/>
    </row>
    <row r="32" spans="1:2" ht="18" customHeight="1">
      <c r="A32" s="325" t="s">
        <v>22</v>
      </c>
      <c r="B32" s="225"/>
    </row>
    <row r="33" spans="1:2" ht="18" customHeight="1">
      <c r="A33" s="325" t="s">
        <v>27</v>
      </c>
      <c r="B33" s="225"/>
    </row>
    <row r="34" spans="1:2" ht="18" customHeight="1">
      <c r="A34" s="325" t="s">
        <v>415</v>
      </c>
      <c r="B34" s="384">
        <f>SUM(B28:B33)</f>
        <v>0</v>
      </c>
    </row>
    <row r="35" spans="1:2" ht="18" customHeight="1">
      <c r="A35" s="325" t="s">
        <v>417</v>
      </c>
      <c r="B35" s="384">
        <f>B26+B34</f>
        <v>0</v>
      </c>
    </row>
  </sheetData>
  <mergeCells count="3">
    <mergeCell ref="A2:A3"/>
    <mergeCell ref="B2:B3"/>
    <mergeCell ref="A1:B1"/>
  </mergeCells>
  <dataValidations count="1">
    <dataValidation type="decimal" showErrorMessage="1" errorTitle="Kesalahan Jenis Data" error="Data yang dimasukkan harus berupa Angka!" sqref="B5:B26 B28:B35" xr:uid="{00000000-0002-0000-1600-000000000000}">
      <formula1>-1000000000000000000</formula1>
      <formula2>1000000000000000000</formula2>
    </dataValidation>
  </dataValidations>
  <pageMargins left="0.7" right="0.7" top="0.75" bottom="0.75" header="0.3" footer="0.3"/>
  <pageSetup paperSize="9" scale="8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pageSetUpPr fitToPage="1"/>
  </sheetPr>
  <dimension ref="A1:G7"/>
  <sheetViews>
    <sheetView zoomScaleNormal="100" workbookViewId="0">
      <selection activeCell="E16" sqref="A1:XFD1048576"/>
    </sheetView>
  </sheetViews>
  <sheetFormatPr baseColWidth="10" defaultColWidth="19" defaultRowHeight="19"/>
  <cols>
    <col min="1" max="16384" width="19" style="268"/>
  </cols>
  <sheetData>
    <row r="1" spans="1:7">
      <c r="A1" s="680" t="s">
        <v>426</v>
      </c>
      <c r="B1" s="680"/>
      <c r="C1" s="680"/>
      <c r="D1" s="680"/>
      <c r="E1" s="680"/>
      <c r="F1" s="680"/>
      <c r="G1" s="680"/>
    </row>
    <row r="2" spans="1:7">
      <c r="A2" s="705" t="s">
        <v>419</v>
      </c>
      <c r="B2" s="764" t="s">
        <v>420</v>
      </c>
      <c r="C2" s="765"/>
      <c r="D2" s="738" t="str">
        <f>"Tradisional"</f>
        <v>Tradisional</v>
      </c>
      <c r="E2" s="738"/>
      <c r="F2" s="738"/>
      <c r="G2" s="738" t="str">
        <f>"PAYDI"</f>
        <v>PAYDI</v>
      </c>
    </row>
    <row r="3" spans="1:7" ht="100">
      <c r="A3" s="706"/>
      <c r="B3" s="204" t="s">
        <v>421</v>
      </c>
      <c r="C3" s="204" t="s">
        <v>422</v>
      </c>
      <c r="D3" s="385" t="str">
        <f>"AYD Setelah Batasan Per Jenis Investasi dan Investasi di Luar negeri"</f>
        <v>AYD Setelah Batasan Per Jenis Investasi dan Investasi di Luar negeri</v>
      </c>
      <c r="E3" s="386" t="str">
        <f>"Aset Yang Tidak Diperkenankan"</f>
        <v>Aset Yang Tidak Diperkenankan</v>
      </c>
      <c r="F3" s="386" t="str">
        <f>"AYD"</f>
        <v>AYD</v>
      </c>
      <c r="G3" s="738"/>
    </row>
    <row r="4" spans="1:7" ht="20">
      <c r="A4" s="376" t="s">
        <v>423</v>
      </c>
      <c r="B4" s="221"/>
      <c r="C4" s="221"/>
      <c r="D4" s="387"/>
      <c r="E4" s="387"/>
      <c r="F4" s="387"/>
      <c r="G4" s="387"/>
    </row>
    <row r="5" spans="1:7" ht="20">
      <c r="A5" s="376" t="s">
        <v>424</v>
      </c>
      <c r="B5" s="221"/>
      <c r="C5" s="221"/>
      <c r="D5" s="387"/>
      <c r="E5" s="387"/>
      <c r="F5" s="387"/>
      <c r="G5" s="387"/>
    </row>
    <row r="6" spans="1:7" ht="40">
      <c r="A6" s="325" t="s">
        <v>425</v>
      </c>
      <c r="B6" s="221"/>
      <c r="C6" s="221"/>
      <c r="D6" s="387"/>
      <c r="E6" s="387"/>
      <c r="F6" s="387"/>
      <c r="G6" s="387"/>
    </row>
    <row r="7" spans="1:7" ht="20">
      <c r="A7" s="376" t="s">
        <v>7</v>
      </c>
      <c r="B7" s="224"/>
      <c r="C7" s="224"/>
      <c r="D7" s="353">
        <f>SUM(D4:D6)</f>
        <v>0</v>
      </c>
      <c r="E7" s="353">
        <f>SUM(E4:E6)</f>
        <v>0</v>
      </c>
      <c r="F7" s="353">
        <f>SUM(F4:F6)</f>
        <v>0</v>
      </c>
      <c r="G7" s="353">
        <f>SUM(G4:G6)</f>
        <v>0</v>
      </c>
    </row>
  </sheetData>
  <mergeCells count="5">
    <mergeCell ref="A2:A3"/>
    <mergeCell ref="B2:C2"/>
    <mergeCell ref="D2:F2"/>
    <mergeCell ref="G2:G3"/>
    <mergeCell ref="A1:G1"/>
  </mergeCells>
  <pageMargins left="0.25" right="0.25" top="0.75" bottom="0.75" header="0.3" footer="0.3"/>
  <pageSetup paperSize="9" scale="6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A1:G7"/>
  <sheetViews>
    <sheetView zoomScaleNormal="100" workbookViewId="0">
      <selection activeCell="E16" sqref="A1:XFD1048576"/>
    </sheetView>
  </sheetViews>
  <sheetFormatPr baseColWidth="10" defaultColWidth="9.1640625" defaultRowHeight="19"/>
  <cols>
    <col min="1" max="1" width="34.83203125" style="268" customWidth="1"/>
    <col min="2" max="2" width="27.83203125" style="268" customWidth="1"/>
    <col min="3" max="4" width="16" style="268" customWidth="1"/>
    <col min="5" max="5" width="20.5" style="268" customWidth="1"/>
    <col min="6" max="7" width="16" style="268" customWidth="1"/>
    <col min="8" max="16384" width="9.1640625" style="268"/>
  </cols>
  <sheetData>
    <row r="1" spans="1:7">
      <c r="A1" s="680" t="s">
        <v>841</v>
      </c>
      <c r="B1" s="680"/>
      <c r="C1" s="680"/>
      <c r="D1" s="680"/>
      <c r="E1" s="680"/>
      <c r="F1" s="680"/>
      <c r="G1" s="680"/>
    </row>
    <row r="2" spans="1:7">
      <c r="A2" s="766" t="s">
        <v>0</v>
      </c>
      <c r="B2" s="764" t="s">
        <v>420</v>
      </c>
      <c r="C2" s="765"/>
      <c r="D2" s="764" t="s">
        <v>1</v>
      </c>
      <c r="E2" s="768"/>
      <c r="F2" s="765"/>
      <c r="G2" s="705" t="s">
        <v>2</v>
      </c>
    </row>
    <row r="3" spans="1:7" ht="100">
      <c r="A3" s="767"/>
      <c r="B3" s="204" t="s">
        <v>421</v>
      </c>
      <c r="C3" s="204" t="s">
        <v>422</v>
      </c>
      <c r="D3" s="204" t="s">
        <v>427</v>
      </c>
      <c r="E3" s="204" t="s">
        <v>428</v>
      </c>
      <c r="F3" s="204" t="s">
        <v>429</v>
      </c>
      <c r="G3" s="706"/>
    </row>
    <row r="4" spans="1:7" ht="20">
      <c r="A4" s="376" t="s">
        <v>423</v>
      </c>
      <c r="B4" s="221"/>
      <c r="C4" s="221"/>
      <c r="D4" s="180"/>
      <c r="E4" s="180"/>
      <c r="F4" s="180"/>
      <c r="G4" s="180"/>
    </row>
    <row r="5" spans="1:7" ht="20">
      <c r="A5" s="376" t="s">
        <v>424</v>
      </c>
      <c r="B5" s="221"/>
      <c r="C5" s="221"/>
      <c r="D5" s="180"/>
      <c r="E5" s="180"/>
      <c r="F5" s="180"/>
      <c r="G5" s="180"/>
    </row>
    <row r="6" spans="1:7" ht="20">
      <c r="A6" s="376" t="s">
        <v>425</v>
      </c>
      <c r="B6" s="221"/>
      <c r="C6" s="221"/>
      <c r="D6" s="180"/>
      <c r="E6" s="180"/>
      <c r="F6" s="180"/>
      <c r="G6" s="180"/>
    </row>
    <row r="7" spans="1:7" ht="20">
      <c r="A7" s="376" t="s">
        <v>7</v>
      </c>
      <c r="B7" s="222"/>
      <c r="C7" s="222"/>
      <c r="D7" s="352">
        <f>SUM(D4:D6)</f>
        <v>0</v>
      </c>
      <c r="E7" s="352">
        <f>SUM(E4:E6)</f>
        <v>0</v>
      </c>
      <c r="F7" s="352">
        <f>SUM(F4:F6)</f>
        <v>0</v>
      </c>
      <c r="G7" s="352">
        <f>SUM(G4:G6)</f>
        <v>0</v>
      </c>
    </row>
  </sheetData>
  <mergeCells count="5">
    <mergeCell ref="A2:A3"/>
    <mergeCell ref="B2:C2"/>
    <mergeCell ref="D2:F2"/>
    <mergeCell ref="G2:G3"/>
    <mergeCell ref="A1:G1"/>
  </mergeCells>
  <pageMargins left="0.25" right="0.25"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C18"/>
  <sheetViews>
    <sheetView workbookViewId="0">
      <selection activeCell="E16" sqref="A1:XFD1048576"/>
    </sheetView>
  </sheetViews>
  <sheetFormatPr baseColWidth="10" defaultColWidth="9.1640625" defaultRowHeight="19"/>
  <cols>
    <col min="1" max="1" width="9.1640625" style="158"/>
    <col min="2" max="2" width="47.33203125" style="158" bestFit="1" customWidth="1"/>
    <col min="3" max="3" width="12" style="158" bestFit="1" customWidth="1"/>
    <col min="4" max="16384" width="9.1640625" style="158"/>
  </cols>
  <sheetData>
    <row r="1" spans="2:3">
      <c r="B1" s="676" t="s">
        <v>97</v>
      </c>
      <c r="C1" s="676"/>
    </row>
    <row r="2" spans="2:3">
      <c r="B2" s="674" t="s">
        <v>0</v>
      </c>
      <c r="C2" s="674" t="s">
        <v>74</v>
      </c>
    </row>
    <row r="3" spans="2:3">
      <c r="B3" s="675"/>
      <c r="C3" s="675"/>
    </row>
    <row r="4" spans="2:3">
      <c r="B4" s="266" t="s">
        <v>75</v>
      </c>
      <c r="C4" s="267"/>
    </row>
    <row r="5" spans="2:3">
      <c r="B5" s="266" t="s">
        <v>76</v>
      </c>
      <c r="C5" s="267"/>
    </row>
    <row r="6" spans="2:3">
      <c r="B6" s="266" t="s">
        <v>77</v>
      </c>
      <c r="C6" s="267"/>
    </row>
    <row r="7" spans="2:3">
      <c r="B7" s="266" t="s">
        <v>78</v>
      </c>
      <c r="C7" s="267"/>
    </row>
    <row r="8" spans="2:3">
      <c r="B8" s="266" t="s">
        <v>79</v>
      </c>
      <c r="C8" s="267"/>
    </row>
    <row r="9" spans="2:3">
      <c r="B9" s="266" t="s">
        <v>80</v>
      </c>
      <c r="C9" s="267"/>
    </row>
    <row r="10" spans="2:3">
      <c r="B10" s="266" t="s">
        <v>81</v>
      </c>
      <c r="C10" s="267"/>
    </row>
    <row r="11" spans="2:3">
      <c r="B11" s="266" t="s">
        <v>82</v>
      </c>
      <c r="C11" s="267"/>
    </row>
    <row r="12" spans="2:3">
      <c r="B12" s="266" t="s">
        <v>83</v>
      </c>
      <c r="C12" s="267"/>
    </row>
    <row r="13" spans="2:3">
      <c r="B13" s="266" t="s">
        <v>84</v>
      </c>
      <c r="C13" s="267"/>
    </row>
    <row r="14" spans="2:3">
      <c r="B14" s="266" t="s">
        <v>85</v>
      </c>
      <c r="C14" s="267"/>
    </row>
    <row r="15" spans="2:3">
      <c r="B15" s="266" t="s">
        <v>86</v>
      </c>
      <c r="C15" s="267"/>
    </row>
    <row r="16" spans="2:3">
      <c r="B16" s="266" t="s">
        <v>87</v>
      </c>
      <c r="C16" s="267"/>
    </row>
    <row r="17" spans="2:3">
      <c r="B17" s="266" t="s">
        <v>88</v>
      </c>
      <c r="C17" s="267"/>
    </row>
    <row r="18" spans="2:3">
      <c r="B18" s="266" t="s">
        <v>3383</v>
      </c>
      <c r="C18" s="267"/>
    </row>
  </sheetData>
  <mergeCells count="3">
    <mergeCell ref="C2:C3"/>
    <mergeCell ref="B2:B3"/>
    <mergeCell ref="B1:C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pageSetUpPr fitToPage="1"/>
  </sheetPr>
  <dimension ref="A1:H7"/>
  <sheetViews>
    <sheetView zoomScaleNormal="100" workbookViewId="0">
      <selection activeCell="E16" sqref="A1:XFD1048576"/>
    </sheetView>
  </sheetViews>
  <sheetFormatPr baseColWidth="10" defaultColWidth="9.1640625" defaultRowHeight="19"/>
  <cols>
    <col min="1" max="1" width="33.83203125" style="268" customWidth="1"/>
    <col min="2" max="8" width="20.5" style="268" customWidth="1"/>
    <col min="9" max="16384" width="9.1640625" style="268"/>
  </cols>
  <sheetData>
    <row r="1" spans="1:8">
      <c r="A1" s="680" t="s">
        <v>434</v>
      </c>
      <c r="B1" s="680"/>
      <c r="C1" s="680"/>
      <c r="D1" s="680"/>
      <c r="E1" s="680"/>
      <c r="F1" s="680"/>
      <c r="G1" s="680"/>
      <c r="H1" s="680"/>
    </row>
    <row r="2" spans="1:8">
      <c r="A2" s="694" t="s">
        <v>0</v>
      </c>
      <c r="B2" s="725" t="str">
        <f>"Penempatan Pada Perusahaan (Nama Perusahaan dan atau Nama Negara)"</f>
        <v>Penempatan Pada Perusahaan (Nama Perusahaan dan atau Nama Negara)</v>
      </c>
      <c r="C2" s="725" t="s">
        <v>430</v>
      </c>
      <c r="D2" s="725" t="str">
        <f>"Jenis Penempatan Investasi"</f>
        <v>Jenis Penempatan Investasi</v>
      </c>
      <c r="E2" s="746" t="str">
        <f>"Tradisional"</f>
        <v>Tradisional</v>
      </c>
      <c r="F2" s="747"/>
      <c r="G2" s="748"/>
      <c r="H2" s="725" t="str">
        <f>"PAYDI"</f>
        <v>PAYDI</v>
      </c>
    </row>
    <row r="3" spans="1:8" ht="108.75" customHeight="1">
      <c r="A3" s="694"/>
      <c r="B3" s="726"/>
      <c r="C3" s="726"/>
      <c r="D3" s="726"/>
      <c r="E3" s="189" t="str">
        <f>"AYD Setelah Batasan Per Jenis Investasi"</f>
        <v>AYD Setelah Batasan Per Jenis Investasi</v>
      </c>
      <c r="F3" s="189" t="str">
        <f>"Aset Yang Tidak Diperkenankan"</f>
        <v>Aset Yang Tidak Diperkenankan</v>
      </c>
      <c r="G3" s="189" t="str">
        <f>"AYD"</f>
        <v>AYD</v>
      </c>
      <c r="H3" s="726"/>
    </row>
    <row r="4" spans="1:8" ht="20">
      <c r="A4" s="376" t="s">
        <v>423</v>
      </c>
      <c r="B4" s="221" t="s">
        <v>431</v>
      </c>
      <c r="C4" s="221"/>
      <c r="D4" s="221"/>
      <c r="E4" s="387"/>
      <c r="F4" s="387"/>
      <c r="G4" s="387"/>
      <c r="H4" s="387"/>
    </row>
    <row r="5" spans="1:8" ht="20">
      <c r="A5" s="376" t="s">
        <v>424</v>
      </c>
      <c r="B5" s="221" t="s">
        <v>432</v>
      </c>
      <c r="C5" s="221"/>
      <c r="D5" s="221"/>
      <c r="E5" s="387"/>
      <c r="F5" s="387"/>
      <c r="G5" s="387"/>
      <c r="H5" s="387"/>
    </row>
    <row r="6" spans="1:8" ht="20">
      <c r="A6" s="376" t="s">
        <v>425</v>
      </c>
      <c r="B6" s="221" t="s">
        <v>433</v>
      </c>
      <c r="C6" s="221"/>
      <c r="D6" s="221"/>
      <c r="E6" s="387"/>
      <c r="F6" s="387"/>
      <c r="G6" s="387"/>
      <c r="H6" s="387"/>
    </row>
    <row r="7" spans="1:8" ht="20">
      <c r="A7" s="325" t="s">
        <v>7</v>
      </c>
      <c r="B7" s="223"/>
      <c r="C7" s="223"/>
      <c r="D7" s="223"/>
      <c r="E7" s="388">
        <f>SUM(E4:E6)</f>
        <v>0</v>
      </c>
      <c r="F7" s="388">
        <f t="shared" ref="F7:H7" si="0">SUM(F4:F6)</f>
        <v>0</v>
      </c>
      <c r="G7" s="388">
        <f t="shared" si="0"/>
        <v>0</v>
      </c>
      <c r="H7" s="388">
        <f t="shared" si="0"/>
        <v>0</v>
      </c>
    </row>
  </sheetData>
  <mergeCells count="7">
    <mergeCell ref="A1:H1"/>
    <mergeCell ref="H2:H3"/>
    <mergeCell ref="A2:A3"/>
    <mergeCell ref="B2:B3"/>
    <mergeCell ref="C2:C3"/>
    <mergeCell ref="D2:D3"/>
    <mergeCell ref="E2:G2"/>
  </mergeCells>
  <pageMargins left="0.25" right="0.25" top="0.75" bottom="0.75" header="0.3" footer="0.3"/>
  <pageSetup paperSize="9" scale="5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pageSetUpPr fitToPage="1"/>
  </sheetPr>
  <dimension ref="A1:I7"/>
  <sheetViews>
    <sheetView zoomScaleNormal="100" workbookViewId="0">
      <selection activeCell="E16" sqref="A1:XFD1048576"/>
    </sheetView>
  </sheetViews>
  <sheetFormatPr baseColWidth="10" defaultColWidth="9.1640625" defaultRowHeight="19"/>
  <cols>
    <col min="1" max="1" width="30.1640625" style="268" customWidth="1"/>
    <col min="2" max="9" width="16.5" style="268" customWidth="1"/>
    <col min="10" max="16384" width="9.1640625" style="268"/>
  </cols>
  <sheetData>
    <row r="1" spans="1:9">
      <c r="A1" s="680" t="s">
        <v>442</v>
      </c>
      <c r="B1" s="680"/>
      <c r="C1" s="680"/>
      <c r="D1" s="680"/>
      <c r="E1" s="680"/>
      <c r="F1" s="680"/>
      <c r="G1" s="680"/>
      <c r="H1" s="680"/>
      <c r="I1" s="680"/>
    </row>
    <row r="2" spans="1:9" ht="46.5" customHeight="1">
      <c r="A2" s="769" t="s">
        <v>0</v>
      </c>
      <c r="B2" s="731" t="s">
        <v>435</v>
      </c>
      <c r="C2" s="739"/>
      <c r="D2" s="739"/>
      <c r="E2" s="739"/>
      <c r="F2" s="739"/>
      <c r="G2" s="731" t="s">
        <v>436</v>
      </c>
      <c r="H2" s="739"/>
      <c r="I2" s="739"/>
    </row>
    <row r="3" spans="1:9" ht="60">
      <c r="A3" s="770"/>
      <c r="B3" s="217" t="s">
        <v>421</v>
      </c>
      <c r="C3" s="217" t="s">
        <v>437</v>
      </c>
      <c r="D3" s="217" t="s">
        <v>438</v>
      </c>
      <c r="E3" s="217" t="s">
        <v>439</v>
      </c>
      <c r="F3" s="204" t="s">
        <v>441</v>
      </c>
      <c r="G3" s="217" t="s">
        <v>421</v>
      </c>
      <c r="H3" s="217" t="s">
        <v>440</v>
      </c>
      <c r="I3" s="217" t="s">
        <v>438</v>
      </c>
    </row>
    <row r="4" spans="1:9" ht="20">
      <c r="A4" s="325" t="s">
        <v>423</v>
      </c>
      <c r="B4" s="219"/>
      <c r="C4" s="219"/>
      <c r="D4" s="219"/>
      <c r="E4" s="389"/>
      <c r="F4" s="278"/>
      <c r="G4" s="219"/>
      <c r="H4" s="219"/>
      <c r="I4" s="219"/>
    </row>
    <row r="5" spans="1:9" ht="20">
      <c r="A5" s="325" t="s">
        <v>424</v>
      </c>
      <c r="B5" s="219"/>
      <c r="C5" s="219"/>
      <c r="D5" s="219"/>
      <c r="E5" s="389"/>
      <c r="F5" s="278"/>
      <c r="G5" s="219"/>
      <c r="H5" s="219"/>
      <c r="I5" s="219"/>
    </row>
    <row r="6" spans="1:9" ht="40">
      <c r="A6" s="325" t="s">
        <v>425</v>
      </c>
      <c r="B6" s="219"/>
      <c r="C6" s="219"/>
      <c r="D6" s="219"/>
      <c r="E6" s="389"/>
      <c r="F6" s="278"/>
      <c r="G6" s="219"/>
      <c r="H6" s="219"/>
      <c r="I6" s="219"/>
    </row>
    <row r="7" spans="1:9" ht="20">
      <c r="A7" s="325" t="s">
        <v>7</v>
      </c>
      <c r="B7" s="220"/>
      <c r="C7" s="220"/>
      <c r="D7" s="220"/>
      <c r="E7" s="220"/>
      <c r="F7" s="279">
        <f>SUM(F4:F6)</f>
        <v>0</v>
      </c>
      <c r="G7" s="220"/>
      <c r="H7" s="220"/>
      <c r="I7" s="220"/>
    </row>
  </sheetData>
  <mergeCells count="4">
    <mergeCell ref="A2:A3"/>
    <mergeCell ref="B2:F2"/>
    <mergeCell ref="G2:I2"/>
    <mergeCell ref="A1:I1"/>
  </mergeCells>
  <dataValidations count="1">
    <dataValidation type="decimal" showErrorMessage="1" errorTitle="Kesalahan Jenis Data" error="Data yang dimasukkan harus berupa Angka!" sqref="E4:E6 F4:F7" xr:uid="{00000000-0002-0000-1A00-000000000000}">
      <formula1>-1000000000000000000</formula1>
      <formula2>1000000000000000000</formula2>
    </dataValidation>
  </dataValidations>
  <pageMargins left="0.25" right="0.25" top="0.75" bottom="0.75" header="0.3" footer="0.3"/>
  <pageSetup paperSize="9" scale="5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pageSetUpPr fitToPage="1"/>
  </sheetPr>
  <dimension ref="A1:O15"/>
  <sheetViews>
    <sheetView zoomScaleNormal="100" workbookViewId="0">
      <selection activeCell="E16" sqref="A1:XFD1048576"/>
    </sheetView>
  </sheetViews>
  <sheetFormatPr baseColWidth="10" defaultColWidth="9.1640625" defaultRowHeight="19"/>
  <cols>
    <col min="1" max="1" width="33" style="268" customWidth="1"/>
    <col min="2" max="2" width="13" style="268" customWidth="1"/>
    <col min="3" max="3" width="16.1640625" style="268" customWidth="1"/>
    <col min="4" max="4" width="13" style="268" customWidth="1"/>
    <col min="5" max="5" width="20" style="268" bestFit="1" customWidth="1"/>
    <col min="6" max="6" width="17.6640625" style="268" customWidth="1"/>
    <col min="7" max="7" width="16.83203125" style="268" customWidth="1"/>
    <col min="8" max="11" width="13" style="268" customWidth="1"/>
    <col min="12" max="12" width="20.83203125" style="268" customWidth="1"/>
    <col min="13" max="13" width="13" style="268" customWidth="1"/>
    <col min="14" max="14" width="16.33203125" style="268" customWidth="1"/>
    <col min="15" max="15" width="13" style="268" customWidth="1"/>
    <col min="16" max="16384" width="9.1640625" style="268"/>
  </cols>
  <sheetData>
    <row r="1" spans="1:15">
      <c r="A1" s="680" t="s">
        <v>465</v>
      </c>
      <c r="B1" s="680"/>
      <c r="C1" s="680"/>
      <c r="D1" s="680"/>
      <c r="E1" s="680"/>
      <c r="F1" s="680"/>
      <c r="G1" s="680"/>
      <c r="H1" s="680"/>
      <c r="I1" s="680"/>
      <c r="J1" s="680"/>
      <c r="K1" s="680"/>
      <c r="L1" s="680"/>
      <c r="M1" s="680"/>
      <c r="N1" s="680"/>
      <c r="O1" s="680"/>
    </row>
    <row r="2" spans="1:15" ht="15" customHeight="1">
      <c r="A2" s="771" t="s">
        <v>419</v>
      </c>
      <c r="B2" s="725" t="str">
        <f>"Jenis Investasi"</f>
        <v>Jenis Investasi</v>
      </c>
      <c r="C2" s="725" t="s">
        <v>443</v>
      </c>
      <c r="D2" s="769" t="s">
        <v>444</v>
      </c>
      <c r="E2" s="769" t="s">
        <v>445</v>
      </c>
      <c r="F2" s="769" t="s">
        <v>446</v>
      </c>
      <c r="G2" s="769" t="s">
        <v>447</v>
      </c>
      <c r="H2" s="769" t="s">
        <v>448</v>
      </c>
      <c r="I2" s="769" t="s">
        <v>449</v>
      </c>
      <c r="J2" s="769" t="s">
        <v>450</v>
      </c>
      <c r="K2" s="769" t="s">
        <v>451</v>
      </c>
      <c r="L2" s="769" t="s">
        <v>452</v>
      </c>
      <c r="M2" s="769" t="s">
        <v>453</v>
      </c>
      <c r="N2" s="769" t="s">
        <v>454</v>
      </c>
      <c r="O2" s="769" t="s">
        <v>455</v>
      </c>
    </row>
    <row r="3" spans="1:15" ht="102.75" customHeight="1">
      <c r="A3" s="772"/>
      <c r="B3" s="726"/>
      <c r="C3" s="726"/>
      <c r="D3" s="770"/>
      <c r="E3" s="770"/>
      <c r="F3" s="770"/>
      <c r="G3" s="770"/>
      <c r="H3" s="770"/>
      <c r="I3" s="770"/>
      <c r="J3" s="770"/>
      <c r="K3" s="770"/>
      <c r="L3" s="770"/>
      <c r="M3" s="770"/>
      <c r="N3" s="770"/>
      <c r="O3" s="770"/>
    </row>
    <row r="4" spans="1:15" ht="15.75" customHeight="1">
      <c r="A4" s="325" t="s">
        <v>423</v>
      </c>
      <c r="B4" s="219"/>
      <c r="C4" s="219"/>
      <c r="D4" s="390"/>
      <c r="E4" s="219"/>
      <c r="F4" s="219"/>
      <c r="G4" s="219"/>
      <c r="H4" s="219"/>
      <c r="I4" s="219"/>
      <c r="J4" s="219"/>
      <c r="K4" s="219"/>
      <c r="L4" s="389"/>
      <c r="M4" s="391"/>
      <c r="N4" s="219"/>
      <c r="O4" s="392"/>
    </row>
    <row r="5" spans="1:15" ht="15.75" customHeight="1">
      <c r="A5" s="325" t="s">
        <v>424</v>
      </c>
      <c r="B5" s="219"/>
      <c r="C5" s="219"/>
      <c r="D5" s="219"/>
      <c r="E5" s="219"/>
      <c r="F5" s="219"/>
      <c r="G5" s="219"/>
      <c r="H5" s="219"/>
      <c r="I5" s="219"/>
      <c r="J5" s="219"/>
      <c r="K5" s="219"/>
      <c r="L5" s="389"/>
      <c r="M5" s="391"/>
      <c r="N5" s="219"/>
      <c r="O5" s="392"/>
    </row>
    <row r="6" spans="1:15" ht="20">
      <c r="A6" s="325" t="s">
        <v>425</v>
      </c>
      <c r="B6" s="219"/>
      <c r="C6" s="219"/>
      <c r="D6" s="219"/>
      <c r="E6" s="219"/>
      <c r="F6" s="219"/>
      <c r="G6" s="219"/>
      <c r="H6" s="219"/>
      <c r="I6" s="219"/>
      <c r="J6" s="219"/>
      <c r="K6" s="219"/>
      <c r="L6" s="389"/>
      <c r="M6" s="391"/>
      <c r="N6" s="219"/>
      <c r="O6" s="392"/>
    </row>
    <row r="7" spans="1:15" ht="20">
      <c r="A7" s="325" t="s">
        <v>7</v>
      </c>
      <c r="B7" s="223"/>
      <c r="C7" s="223"/>
      <c r="D7" s="223"/>
      <c r="E7" s="223"/>
      <c r="F7" s="223"/>
      <c r="G7" s="223"/>
      <c r="H7" s="223"/>
      <c r="I7" s="223"/>
      <c r="J7" s="223"/>
      <c r="K7" s="223"/>
      <c r="L7" s="223"/>
      <c r="M7" s="223"/>
      <c r="N7" s="223"/>
      <c r="O7" s="223"/>
    </row>
    <row r="9" spans="1:15">
      <c r="A9" s="680" t="s">
        <v>465</v>
      </c>
      <c r="B9" s="680"/>
      <c r="C9" s="680"/>
      <c r="D9" s="680"/>
      <c r="E9" s="680"/>
      <c r="F9" s="680"/>
      <c r="G9" s="680"/>
      <c r="H9" s="680"/>
      <c r="I9" s="680"/>
      <c r="J9" s="680"/>
      <c r="K9" s="680"/>
      <c r="L9" s="680"/>
      <c r="M9" s="680"/>
      <c r="N9" s="680"/>
      <c r="O9" s="680"/>
    </row>
    <row r="10" spans="1:15" ht="15" customHeight="1">
      <c r="A10" s="771" t="s">
        <v>419</v>
      </c>
      <c r="B10" s="769" t="s">
        <v>455</v>
      </c>
      <c r="C10" s="769" t="s">
        <v>456</v>
      </c>
      <c r="D10" s="769" t="s">
        <v>457</v>
      </c>
      <c r="E10" s="769" t="s">
        <v>458</v>
      </c>
      <c r="F10" s="769" t="s">
        <v>459</v>
      </c>
      <c r="G10" s="769" t="s">
        <v>460</v>
      </c>
      <c r="H10" s="769" t="s">
        <v>461</v>
      </c>
      <c r="I10" s="769" t="s">
        <v>462</v>
      </c>
      <c r="J10" s="769" t="s">
        <v>8</v>
      </c>
      <c r="K10" s="769" t="s">
        <v>429</v>
      </c>
      <c r="L10" s="769" t="s">
        <v>463</v>
      </c>
      <c r="M10" s="769" t="s">
        <v>464</v>
      </c>
      <c r="N10" s="769" t="s">
        <v>239</v>
      </c>
    </row>
    <row r="11" spans="1:15" ht="101.25" customHeight="1">
      <c r="A11" s="772"/>
      <c r="B11" s="770"/>
      <c r="C11" s="770"/>
      <c r="D11" s="770"/>
      <c r="E11" s="770"/>
      <c r="F11" s="770"/>
      <c r="G11" s="770"/>
      <c r="H11" s="770"/>
      <c r="I11" s="770"/>
      <c r="J11" s="770"/>
      <c r="K11" s="770"/>
      <c r="L11" s="770"/>
      <c r="M11" s="770"/>
      <c r="N11" s="770"/>
    </row>
    <row r="12" spans="1:15" ht="15.75" customHeight="1">
      <c r="A12" s="325" t="s">
        <v>423</v>
      </c>
      <c r="B12" s="392"/>
      <c r="C12" s="389"/>
      <c r="D12" s="393"/>
      <c r="E12" s="219"/>
      <c r="F12" s="185"/>
      <c r="G12" s="185"/>
      <c r="H12" s="185"/>
      <c r="I12" s="185"/>
      <c r="J12" s="278"/>
      <c r="K12" s="278"/>
      <c r="L12" s="278"/>
      <c r="M12" s="278"/>
      <c r="N12" s="219"/>
    </row>
    <row r="13" spans="1:15" ht="15.75" customHeight="1">
      <c r="A13" s="325" t="s">
        <v>424</v>
      </c>
      <c r="B13" s="392"/>
      <c r="C13" s="389"/>
      <c r="D13" s="393"/>
      <c r="E13" s="219"/>
      <c r="F13" s="185"/>
      <c r="G13" s="185"/>
      <c r="H13" s="185"/>
      <c r="I13" s="185"/>
      <c r="J13" s="278"/>
      <c r="K13" s="278"/>
      <c r="L13" s="278"/>
      <c r="M13" s="278"/>
      <c r="N13" s="219"/>
    </row>
    <row r="14" spans="1:15" ht="20">
      <c r="A14" s="325" t="s">
        <v>425</v>
      </c>
      <c r="B14" s="392"/>
      <c r="C14" s="389"/>
      <c r="D14" s="393"/>
      <c r="E14" s="219"/>
      <c r="F14" s="185"/>
      <c r="G14" s="185"/>
      <c r="H14" s="185"/>
      <c r="I14" s="185"/>
      <c r="J14" s="278"/>
      <c r="K14" s="278"/>
      <c r="L14" s="278"/>
      <c r="M14" s="278"/>
      <c r="N14" s="219"/>
    </row>
    <row r="15" spans="1:15" ht="20">
      <c r="A15" s="325" t="s">
        <v>7</v>
      </c>
      <c r="B15" s="223"/>
      <c r="C15" s="223"/>
      <c r="D15" s="223"/>
      <c r="E15" s="223"/>
      <c r="F15" s="223"/>
      <c r="G15" s="223"/>
      <c r="H15" s="223"/>
      <c r="I15" s="223"/>
      <c r="J15" s="223"/>
      <c r="K15" s="223"/>
      <c r="L15" s="223"/>
      <c r="M15" s="223"/>
      <c r="N15" s="223"/>
    </row>
  </sheetData>
  <mergeCells count="31">
    <mergeCell ref="A1:O1"/>
    <mergeCell ref="A9:O9"/>
    <mergeCell ref="H2:H3"/>
    <mergeCell ref="G2:G3"/>
    <mergeCell ref="M2:M3"/>
    <mergeCell ref="L2:L3"/>
    <mergeCell ref="K2:K3"/>
    <mergeCell ref="J2:J3"/>
    <mergeCell ref="I2:I3"/>
    <mergeCell ref="G10:G11"/>
    <mergeCell ref="M10:M11"/>
    <mergeCell ref="N10:N11"/>
    <mergeCell ref="O2:O3"/>
    <mergeCell ref="N2:N3"/>
    <mergeCell ref="H10:H11"/>
    <mergeCell ref="I10:I11"/>
    <mergeCell ref="J10:J11"/>
    <mergeCell ref="K10:K11"/>
    <mergeCell ref="L10:L11"/>
    <mergeCell ref="B10:B11"/>
    <mergeCell ref="A10:A11"/>
    <mergeCell ref="F2:F3"/>
    <mergeCell ref="A2:A3"/>
    <mergeCell ref="B2:B3"/>
    <mergeCell ref="C2:C3"/>
    <mergeCell ref="D2:D3"/>
    <mergeCell ref="E2:E3"/>
    <mergeCell ref="C10:C11"/>
    <mergeCell ref="D10:D11"/>
    <mergeCell ref="E10:E11"/>
    <mergeCell ref="F10:F11"/>
  </mergeCells>
  <pageMargins left="0.25" right="0.25" top="0.75" bottom="0.75" header="0.3" footer="0.3"/>
  <pageSetup paperSize="9" scale="5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pageSetUpPr fitToPage="1"/>
  </sheetPr>
  <dimension ref="A1:K15"/>
  <sheetViews>
    <sheetView zoomScaleNormal="100" workbookViewId="0">
      <selection activeCell="E16" sqref="A1:XFD1048576"/>
    </sheetView>
  </sheetViews>
  <sheetFormatPr baseColWidth="10" defaultColWidth="9.1640625" defaultRowHeight="19"/>
  <cols>
    <col min="1" max="1" width="38" style="268" customWidth="1"/>
    <col min="2" max="3" width="14.6640625" style="268" customWidth="1"/>
    <col min="4" max="4" width="20.6640625" style="268" customWidth="1"/>
    <col min="5" max="5" width="19.6640625" style="268" customWidth="1"/>
    <col min="6" max="9" width="14.6640625" style="268" customWidth="1"/>
    <col min="10" max="10" width="16.83203125" style="268" customWidth="1"/>
    <col min="11" max="21" width="14.6640625" style="268" customWidth="1"/>
    <col min="22" max="16384" width="9.1640625" style="268"/>
  </cols>
  <sheetData>
    <row r="1" spans="1:11">
      <c r="A1" s="680" t="s">
        <v>470</v>
      </c>
      <c r="B1" s="680"/>
      <c r="C1" s="680"/>
      <c r="D1" s="680"/>
      <c r="E1" s="680"/>
      <c r="F1" s="680"/>
      <c r="G1" s="680"/>
      <c r="H1" s="680"/>
      <c r="I1" s="680"/>
      <c r="J1" s="680"/>
      <c r="K1" s="680"/>
    </row>
    <row r="2" spans="1:11" ht="15" customHeight="1">
      <c r="A2" s="771" t="s">
        <v>419</v>
      </c>
      <c r="B2" s="771" t="s">
        <v>422</v>
      </c>
      <c r="C2" s="769" t="s">
        <v>466</v>
      </c>
      <c r="D2" s="771" t="s">
        <v>467</v>
      </c>
      <c r="E2" s="771" t="s">
        <v>445</v>
      </c>
      <c r="F2" s="771" t="s">
        <v>446</v>
      </c>
      <c r="G2" s="771" t="s">
        <v>447</v>
      </c>
      <c r="H2" s="769" t="s">
        <v>448</v>
      </c>
      <c r="I2" s="771" t="s">
        <v>449</v>
      </c>
      <c r="J2" s="771" t="s">
        <v>450</v>
      </c>
      <c r="K2" s="769" t="s">
        <v>451</v>
      </c>
    </row>
    <row r="3" spans="1:11" ht="28.5" customHeight="1">
      <c r="A3" s="772"/>
      <c r="B3" s="771"/>
      <c r="C3" s="770"/>
      <c r="D3" s="771"/>
      <c r="E3" s="771"/>
      <c r="F3" s="771"/>
      <c r="G3" s="771"/>
      <c r="H3" s="770"/>
      <c r="I3" s="771"/>
      <c r="J3" s="771"/>
      <c r="K3" s="770"/>
    </row>
    <row r="4" spans="1:11" ht="20">
      <c r="A4" s="376" t="s">
        <v>423</v>
      </c>
      <c r="B4" s="221"/>
      <c r="C4" s="221"/>
      <c r="D4" s="394"/>
      <c r="E4" s="221"/>
      <c r="F4" s="221"/>
      <c r="G4" s="221"/>
      <c r="H4" s="221"/>
      <c r="I4" s="221"/>
      <c r="J4" s="221"/>
      <c r="K4" s="221"/>
    </row>
    <row r="5" spans="1:11" ht="20">
      <c r="A5" s="376" t="s">
        <v>424</v>
      </c>
      <c r="B5" s="221"/>
      <c r="C5" s="221"/>
      <c r="D5" s="221"/>
      <c r="E5" s="221"/>
      <c r="F5" s="221"/>
      <c r="G5" s="221"/>
      <c r="H5" s="221"/>
      <c r="I5" s="221"/>
      <c r="J5" s="221"/>
      <c r="K5" s="221"/>
    </row>
    <row r="6" spans="1:11" ht="20">
      <c r="A6" s="376" t="s">
        <v>425</v>
      </c>
      <c r="B6" s="221"/>
      <c r="C6" s="221"/>
      <c r="D6" s="221"/>
      <c r="E6" s="221"/>
      <c r="F6" s="221"/>
      <c r="G6" s="221"/>
      <c r="H6" s="221"/>
      <c r="I6" s="221"/>
      <c r="J6" s="221"/>
      <c r="K6" s="221"/>
    </row>
    <row r="7" spans="1:11" ht="20">
      <c r="A7" s="376" t="s">
        <v>7</v>
      </c>
      <c r="B7" s="222"/>
      <c r="C7" s="222"/>
      <c r="D7" s="222"/>
      <c r="E7" s="222"/>
      <c r="F7" s="222"/>
      <c r="G7" s="222"/>
      <c r="H7" s="222"/>
      <c r="I7" s="222"/>
      <c r="J7" s="222"/>
      <c r="K7" s="222"/>
    </row>
    <row r="9" spans="1:11">
      <c r="A9" s="680" t="s">
        <v>470</v>
      </c>
      <c r="B9" s="680"/>
      <c r="C9" s="680"/>
      <c r="D9" s="680"/>
      <c r="E9" s="680"/>
      <c r="F9" s="680"/>
      <c r="G9" s="680"/>
      <c r="H9" s="680"/>
      <c r="I9" s="680"/>
      <c r="J9" s="680"/>
      <c r="K9" s="680"/>
    </row>
    <row r="10" spans="1:11" ht="15" customHeight="1">
      <c r="A10" s="771" t="s">
        <v>419</v>
      </c>
      <c r="B10" s="769" t="s">
        <v>457</v>
      </c>
      <c r="C10" s="769" t="s">
        <v>458</v>
      </c>
      <c r="D10" s="769" t="s">
        <v>468</v>
      </c>
      <c r="E10" s="769" t="s">
        <v>461</v>
      </c>
      <c r="F10" s="769" t="s">
        <v>469</v>
      </c>
      <c r="G10" s="769" t="s">
        <v>8</v>
      </c>
      <c r="H10" s="769" t="s">
        <v>429</v>
      </c>
      <c r="I10" s="769" t="s">
        <v>463</v>
      </c>
      <c r="J10" s="769" t="s">
        <v>464</v>
      </c>
      <c r="K10" s="769" t="s">
        <v>239</v>
      </c>
    </row>
    <row r="11" spans="1:11" ht="81" customHeight="1">
      <c r="A11" s="772"/>
      <c r="B11" s="770"/>
      <c r="C11" s="770"/>
      <c r="D11" s="770"/>
      <c r="E11" s="770"/>
      <c r="F11" s="770"/>
      <c r="G11" s="770"/>
      <c r="H11" s="770"/>
      <c r="I11" s="770"/>
      <c r="J11" s="770"/>
      <c r="K11" s="770"/>
    </row>
    <row r="12" spans="1:11" ht="20">
      <c r="A12" s="376" t="s">
        <v>423</v>
      </c>
      <c r="B12" s="395"/>
      <c r="C12" s="221"/>
      <c r="D12" s="387"/>
      <c r="E12" s="387"/>
      <c r="F12" s="387"/>
      <c r="G12" s="387"/>
      <c r="H12" s="387"/>
      <c r="I12" s="387"/>
      <c r="J12" s="387"/>
      <c r="K12" s="221"/>
    </row>
    <row r="13" spans="1:11" ht="20">
      <c r="A13" s="376" t="s">
        <v>424</v>
      </c>
      <c r="B13" s="395"/>
      <c r="C13" s="221"/>
      <c r="D13" s="387"/>
      <c r="E13" s="387"/>
      <c r="F13" s="387"/>
      <c r="G13" s="387"/>
      <c r="H13" s="387"/>
      <c r="I13" s="387"/>
      <c r="J13" s="387"/>
      <c r="K13" s="221"/>
    </row>
    <row r="14" spans="1:11" ht="20">
      <c r="A14" s="376" t="s">
        <v>425</v>
      </c>
      <c r="B14" s="395"/>
      <c r="C14" s="221"/>
      <c r="D14" s="387"/>
      <c r="E14" s="387"/>
      <c r="F14" s="387"/>
      <c r="G14" s="387"/>
      <c r="H14" s="387"/>
      <c r="I14" s="387"/>
      <c r="J14" s="387"/>
      <c r="K14" s="221"/>
    </row>
    <row r="15" spans="1:11" ht="20">
      <c r="A15" s="376" t="s">
        <v>7</v>
      </c>
      <c r="B15" s="222"/>
      <c r="C15" s="222"/>
      <c r="D15" s="222"/>
      <c r="E15" s="222"/>
      <c r="F15" s="222"/>
      <c r="G15" s="396">
        <f>SUM(G12:G14)</f>
        <v>0</v>
      </c>
      <c r="H15" s="396">
        <f>SUM(H12:H14)</f>
        <v>0</v>
      </c>
      <c r="I15" s="222"/>
      <c r="J15" s="396">
        <f>SUM(J12:J14)</f>
        <v>0</v>
      </c>
      <c r="K15" s="222"/>
    </row>
  </sheetData>
  <mergeCells count="24">
    <mergeCell ref="K10:K11"/>
    <mergeCell ref="A1:K1"/>
    <mergeCell ref="A9:K9"/>
    <mergeCell ref="F10:F11"/>
    <mergeCell ref="G10:G11"/>
    <mergeCell ref="H10:H11"/>
    <mergeCell ref="I10:I11"/>
    <mergeCell ref="J10:J11"/>
    <mergeCell ref="B10:B11"/>
    <mergeCell ref="C10:C11"/>
    <mergeCell ref="D10:D11"/>
    <mergeCell ref="E10:E11"/>
    <mergeCell ref="A10:A11"/>
    <mergeCell ref="A2:A3"/>
    <mergeCell ref="B2:B3"/>
    <mergeCell ref="C2:C3"/>
    <mergeCell ref="I2:I3"/>
    <mergeCell ref="J2:J3"/>
    <mergeCell ref="K2:K3"/>
    <mergeCell ref="D2:D3"/>
    <mergeCell ref="E2:E3"/>
    <mergeCell ref="F2:F3"/>
    <mergeCell ref="G2:G3"/>
    <mergeCell ref="H2:H3"/>
  </mergeCells>
  <pageMargins left="0.25" right="0.25" top="0.75" bottom="0.75" header="0.3" footer="0.3"/>
  <pageSetup paperSize="9" scale="67"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pageSetUpPr fitToPage="1"/>
  </sheetPr>
  <dimension ref="A1:J15"/>
  <sheetViews>
    <sheetView zoomScaleNormal="100" workbookViewId="0">
      <selection activeCell="E16" sqref="A1:XFD1048576"/>
    </sheetView>
  </sheetViews>
  <sheetFormatPr baseColWidth="10" defaultColWidth="9.1640625" defaultRowHeight="19"/>
  <cols>
    <col min="1" max="1" width="39" style="268" customWidth="1"/>
    <col min="2" max="2" width="23.6640625" style="268" customWidth="1"/>
    <col min="3" max="3" width="14.5" style="268" bestFit="1" customWidth="1"/>
    <col min="4" max="4" width="9.6640625" style="268" bestFit="1" customWidth="1"/>
    <col min="5" max="5" width="12.5" style="268" bestFit="1" customWidth="1"/>
    <col min="6" max="6" width="12.83203125" style="268" customWidth="1"/>
    <col min="7" max="7" width="21.83203125" style="268" bestFit="1" customWidth="1"/>
    <col min="8" max="8" width="18.6640625" style="268" bestFit="1" customWidth="1"/>
    <col min="9" max="19" width="12.83203125" style="268" customWidth="1"/>
    <col min="20" max="16384" width="9.1640625" style="268"/>
  </cols>
  <sheetData>
    <row r="1" spans="1:10">
      <c r="A1" s="680" t="s">
        <v>483</v>
      </c>
      <c r="B1" s="680"/>
      <c r="C1" s="680"/>
      <c r="D1" s="680"/>
      <c r="E1" s="680"/>
      <c r="F1" s="680"/>
      <c r="G1" s="680"/>
      <c r="H1" s="680"/>
      <c r="I1" s="680"/>
      <c r="J1" s="680"/>
    </row>
    <row r="2" spans="1:10" ht="15" customHeight="1">
      <c r="A2" s="769" t="s">
        <v>419</v>
      </c>
      <c r="B2" s="771" t="s">
        <v>3302</v>
      </c>
      <c r="C2" s="771" t="s">
        <v>471</v>
      </c>
      <c r="D2" s="771" t="s">
        <v>103</v>
      </c>
      <c r="E2" s="771" t="s">
        <v>447</v>
      </c>
      <c r="F2" s="771" t="s">
        <v>472</v>
      </c>
      <c r="G2" s="771" t="s">
        <v>473</v>
      </c>
      <c r="H2" s="769" t="s">
        <v>474</v>
      </c>
      <c r="I2" s="771" t="s">
        <v>450</v>
      </c>
      <c r="J2" s="769" t="s">
        <v>451</v>
      </c>
    </row>
    <row r="3" spans="1:10" ht="58.5" customHeight="1">
      <c r="A3" s="770"/>
      <c r="B3" s="771"/>
      <c r="C3" s="771"/>
      <c r="D3" s="771"/>
      <c r="E3" s="771"/>
      <c r="F3" s="771"/>
      <c r="G3" s="771"/>
      <c r="H3" s="770"/>
      <c r="I3" s="771"/>
      <c r="J3" s="770"/>
    </row>
    <row r="4" spans="1:10" ht="20">
      <c r="A4" s="325" t="s">
        <v>423</v>
      </c>
      <c r="B4" s="219"/>
      <c r="C4" s="219"/>
      <c r="D4" s="219"/>
      <c r="E4" s="219"/>
      <c r="F4" s="219"/>
      <c r="G4" s="392"/>
      <c r="H4" s="397"/>
      <c r="I4" s="219"/>
      <c r="J4" s="219"/>
    </row>
    <row r="5" spans="1:10" ht="20">
      <c r="A5" s="325" t="s">
        <v>424</v>
      </c>
      <c r="B5" s="219"/>
      <c r="C5" s="219"/>
      <c r="D5" s="219"/>
      <c r="E5" s="219"/>
      <c r="F5" s="219"/>
      <c r="G5" s="392"/>
      <c r="H5" s="397"/>
      <c r="I5" s="219"/>
      <c r="J5" s="219"/>
    </row>
    <row r="6" spans="1:10" ht="20">
      <c r="A6" s="325" t="s">
        <v>425</v>
      </c>
      <c r="B6" s="219"/>
      <c r="C6" s="219"/>
      <c r="D6" s="219"/>
      <c r="E6" s="219"/>
      <c r="F6" s="219"/>
      <c r="G6" s="392"/>
      <c r="H6" s="397"/>
      <c r="I6" s="219"/>
      <c r="J6" s="219"/>
    </row>
    <row r="7" spans="1:10" ht="20">
      <c r="A7" s="325" t="s">
        <v>7</v>
      </c>
      <c r="B7" s="220"/>
      <c r="C7" s="220"/>
      <c r="D7" s="220"/>
      <c r="E7" s="220"/>
      <c r="F7" s="220"/>
      <c r="G7" s="220"/>
      <c r="H7" s="220"/>
      <c r="I7" s="220"/>
      <c r="J7" s="220"/>
    </row>
    <row r="9" spans="1:10">
      <c r="A9" s="680" t="s">
        <v>483</v>
      </c>
      <c r="B9" s="680"/>
      <c r="C9" s="680"/>
      <c r="D9" s="680"/>
      <c r="E9" s="680"/>
      <c r="F9" s="680"/>
      <c r="G9" s="680"/>
      <c r="H9" s="680"/>
      <c r="I9" s="680"/>
      <c r="J9" s="680"/>
    </row>
    <row r="10" spans="1:10" ht="15" customHeight="1">
      <c r="A10" s="769" t="s">
        <v>419</v>
      </c>
      <c r="B10" s="771" t="s">
        <v>475</v>
      </c>
      <c r="C10" s="771" t="s">
        <v>476</v>
      </c>
      <c r="D10" s="771" t="s">
        <v>477</v>
      </c>
      <c r="E10" s="771" t="s">
        <v>478</v>
      </c>
      <c r="F10" s="771" t="s">
        <v>479</v>
      </c>
      <c r="G10" s="771" t="s">
        <v>480</v>
      </c>
      <c r="H10" s="771" t="s">
        <v>8</v>
      </c>
      <c r="I10" s="771" t="s">
        <v>429</v>
      </c>
      <c r="J10" s="771" t="s">
        <v>481</v>
      </c>
    </row>
    <row r="11" spans="1:10" ht="110.25" customHeight="1">
      <c r="A11" s="770"/>
      <c r="B11" s="771"/>
      <c r="C11" s="772"/>
      <c r="D11" s="772"/>
      <c r="E11" s="772"/>
      <c r="F11" s="771"/>
      <c r="G11" s="771"/>
      <c r="H11" s="772"/>
      <c r="I11" s="772"/>
      <c r="J11" s="772"/>
    </row>
    <row r="12" spans="1:10" ht="20">
      <c r="A12" s="325" t="s">
        <v>423</v>
      </c>
      <c r="B12" s="185"/>
      <c r="C12" s="278"/>
      <c r="D12" s="278"/>
      <c r="E12" s="278"/>
      <c r="F12" s="278"/>
      <c r="G12" s="278"/>
      <c r="H12" s="278"/>
      <c r="I12" s="278"/>
      <c r="J12" s="278"/>
    </row>
    <row r="13" spans="1:10" ht="20">
      <c r="A13" s="325" t="s">
        <v>424</v>
      </c>
      <c r="B13" s="185"/>
      <c r="C13" s="278"/>
      <c r="D13" s="278"/>
      <c r="E13" s="278"/>
      <c r="F13" s="278"/>
      <c r="G13" s="278"/>
      <c r="H13" s="278"/>
      <c r="I13" s="278"/>
      <c r="J13" s="278"/>
    </row>
    <row r="14" spans="1:10" ht="20">
      <c r="A14" s="325" t="s">
        <v>425</v>
      </c>
      <c r="B14" s="185"/>
      <c r="C14" s="278"/>
      <c r="D14" s="278"/>
      <c r="E14" s="278"/>
      <c r="F14" s="278"/>
      <c r="G14" s="278"/>
      <c r="H14" s="278"/>
      <c r="I14" s="278"/>
      <c r="J14" s="278"/>
    </row>
    <row r="15" spans="1:10" ht="20">
      <c r="A15" s="325" t="s">
        <v>7</v>
      </c>
      <c r="B15" s="279">
        <f t="shared" ref="B15:J15" si="0">SUM(B12:B14)</f>
        <v>0</v>
      </c>
      <c r="C15" s="279">
        <f t="shared" si="0"/>
        <v>0</v>
      </c>
      <c r="D15" s="279">
        <f t="shared" si="0"/>
        <v>0</v>
      </c>
      <c r="E15" s="279">
        <f t="shared" si="0"/>
        <v>0</v>
      </c>
      <c r="F15" s="279">
        <f t="shared" si="0"/>
        <v>0</v>
      </c>
      <c r="G15" s="279">
        <f t="shared" si="0"/>
        <v>0</v>
      </c>
      <c r="H15" s="279">
        <f t="shared" si="0"/>
        <v>0</v>
      </c>
      <c r="I15" s="279">
        <f t="shared" si="0"/>
        <v>0</v>
      </c>
      <c r="J15" s="279">
        <f t="shared" si="0"/>
        <v>0</v>
      </c>
    </row>
  </sheetData>
  <mergeCells count="22">
    <mergeCell ref="G10:G11"/>
    <mergeCell ref="H10:H11"/>
    <mergeCell ref="I10:I11"/>
    <mergeCell ref="J10:J11"/>
    <mergeCell ref="A1:J1"/>
    <mergeCell ref="A9:J9"/>
    <mergeCell ref="B10:B11"/>
    <mergeCell ref="C10:C11"/>
    <mergeCell ref="D10:D11"/>
    <mergeCell ref="E10:E11"/>
    <mergeCell ref="F10:F11"/>
    <mergeCell ref="A10:A11"/>
    <mergeCell ref="G2:G3"/>
    <mergeCell ref="A2:A3"/>
    <mergeCell ref="C2:C3"/>
    <mergeCell ref="D2:D3"/>
    <mergeCell ref="J2:J3"/>
    <mergeCell ref="E2:E3"/>
    <mergeCell ref="F2:F3"/>
    <mergeCell ref="B2:B3"/>
    <mergeCell ref="H2:H3"/>
    <mergeCell ref="I2:I3"/>
  </mergeCells>
  <pageMargins left="0.25" right="0.25" top="0.75" bottom="0.75" header="0.3" footer="0.3"/>
  <pageSetup paperSize="9" scale="7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pageSetUpPr fitToPage="1"/>
  </sheetPr>
  <dimension ref="A1:L7"/>
  <sheetViews>
    <sheetView zoomScaleNormal="100" workbookViewId="0">
      <selection activeCell="E16" sqref="A1:XFD1048576"/>
    </sheetView>
  </sheetViews>
  <sheetFormatPr baseColWidth="10" defaultColWidth="9.1640625" defaultRowHeight="19"/>
  <cols>
    <col min="1" max="1" width="31.6640625" style="268" customWidth="1"/>
    <col min="2" max="2" width="14.6640625" style="268" customWidth="1"/>
    <col min="3" max="3" width="11.5" style="268" bestFit="1" customWidth="1"/>
    <col min="4" max="4" width="7.83203125" style="268" bestFit="1" customWidth="1"/>
    <col min="5" max="5" width="10.83203125" style="268" bestFit="1" customWidth="1"/>
    <col min="6" max="6" width="12.1640625" style="268" bestFit="1" customWidth="1"/>
    <col min="7" max="7" width="15" style="268" bestFit="1" customWidth="1"/>
    <col min="8" max="8" width="16.5" style="268" customWidth="1"/>
    <col min="9" max="9" width="8.6640625" style="268" bestFit="1" customWidth="1"/>
    <col min="10" max="10" width="7.6640625" style="268" bestFit="1" customWidth="1"/>
    <col min="11" max="11" width="7.5" style="268" bestFit="1" customWidth="1"/>
    <col min="12" max="12" width="16.5" style="268" customWidth="1"/>
    <col min="13" max="16384" width="9.1640625" style="268"/>
  </cols>
  <sheetData>
    <row r="1" spans="1:12">
      <c r="A1" s="680" t="s">
        <v>493</v>
      </c>
      <c r="B1" s="680"/>
      <c r="C1" s="680"/>
      <c r="D1" s="680"/>
      <c r="E1" s="680"/>
      <c r="F1" s="680"/>
      <c r="G1" s="680"/>
      <c r="H1" s="680"/>
      <c r="I1" s="680"/>
      <c r="J1" s="680"/>
      <c r="K1" s="680"/>
      <c r="L1" s="680"/>
    </row>
    <row r="2" spans="1:12">
      <c r="A2" s="694" t="s">
        <v>0</v>
      </c>
      <c r="B2" s="738" t="s">
        <v>3302</v>
      </c>
      <c r="C2" s="738" t="s">
        <v>112</v>
      </c>
      <c r="D2" s="738" t="s">
        <v>103</v>
      </c>
      <c r="E2" s="738" t="s">
        <v>447</v>
      </c>
      <c r="F2" s="738" t="s">
        <v>450</v>
      </c>
      <c r="G2" s="773" t="s">
        <v>484</v>
      </c>
      <c r="H2" s="774" t="s">
        <v>485</v>
      </c>
      <c r="I2" s="773" t="s">
        <v>486</v>
      </c>
      <c r="J2" s="774" t="s">
        <v>487</v>
      </c>
      <c r="K2" s="774" t="s">
        <v>7</v>
      </c>
      <c r="L2" s="774" t="s">
        <v>488</v>
      </c>
    </row>
    <row r="3" spans="1:12" ht="75" customHeight="1">
      <c r="A3" s="694"/>
      <c r="B3" s="738"/>
      <c r="C3" s="738"/>
      <c r="D3" s="738"/>
      <c r="E3" s="738"/>
      <c r="F3" s="738"/>
      <c r="G3" s="773"/>
      <c r="H3" s="775"/>
      <c r="I3" s="773"/>
      <c r="J3" s="775"/>
      <c r="K3" s="775"/>
      <c r="L3" s="775"/>
    </row>
    <row r="4" spans="1:12" ht="20">
      <c r="A4" s="325" t="s">
        <v>423</v>
      </c>
      <c r="B4" s="219"/>
      <c r="C4" s="219"/>
      <c r="D4" s="219"/>
      <c r="E4" s="219"/>
      <c r="F4" s="219"/>
      <c r="G4" s="278"/>
      <c r="H4" s="278"/>
      <c r="I4" s="278"/>
      <c r="J4" s="278"/>
      <c r="K4" s="279">
        <f>I4+J4</f>
        <v>0</v>
      </c>
      <c r="L4" s="278"/>
    </row>
    <row r="5" spans="1:12" ht="20">
      <c r="A5" s="325" t="s">
        <v>424</v>
      </c>
      <c r="B5" s="219"/>
      <c r="C5" s="219"/>
      <c r="D5" s="219"/>
      <c r="E5" s="219"/>
      <c r="F5" s="219"/>
      <c r="G5" s="278"/>
      <c r="H5" s="278"/>
      <c r="I5" s="278"/>
      <c r="J5" s="278"/>
      <c r="K5" s="279">
        <f t="shared" ref="K5:K6" si="0">I5+J5</f>
        <v>0</v>
      </c>
      <c r="L5" s="278"/>
    </row>
    <row r="6" spans="1:12" ht="40">
      <c r="A6" s="325" t="s">
        <v>425</v>
      </c>
      <c r="B6" s="219"/>
      <c r="C6" s="219"/>
      <c r="D6" s="219"/>
      <c r="E6" s="219"/>
      <c r="F6" s="219"/>
      <c r="G6" s="278"/>
      <c r="H6" s="278"/>
      <c r="I6" s="278"/>
      <c r="J6" s="278"/>
      <c r="K6" s="279">
        <f t="shared" si="0"/>
        <v>0</v>
      </c>
      <c r="L6" s="278"/>
    </row>
    <row r="7" spans="1:12" ht="20">
      <c r="A7" s="325" t="s">
        <v>7</v>
      </c>
      <c r="B7" s="220"/>
      <c r="C7" s="220"/>
      <c r="D7" s="220"/>
      <c r="E7" s="220"/>
      <c r="F7" s="220"/>
      <c r="G7" s="279">
        <f t="shared" ref="G7:L7" si="1">SUM(G4:G6)</f>
        <v>0</v>
      </c>
      <c r="H7" s="279">
        <f t="shared" si="1"/>
        <v>0</v>
      </c>
      <c r="I7" s="279">
        <f t="shared" si="1"/>
        <v>0</v>
      </c>
      <c r="J7" s="279">
        <f t="shared" si="1"/>
        <v>0</v>
      </c>
      <c r="K7" s="279">
        <f t="shared" si="1"/>
        <v>0</v>
      </c>
      <c r="L7" s="279">
        <f t="shared" si="1"/>
        <v>0</v>
      </c>
    </row>
  </sheetData>
  <mergeCells count="13">
    <mergeCell ref="A1:L1"/>
    <mergeCell ref="G2:G3"/>
    <mergeCell ref="A2:A3"/>
    <mergeCell ref="C2:C3"/>
    <mergeCell ref="D2:D3"/>
    <mergeCell ref="E2:E3"/>
    <mergeCell ref="F2:F3"/>
    <mergeCell ref="B2:B3"/>
    <mergeCell ref="H2:H3"/>
    <mergeCell ref="I2:I3"/>
    <mergeCell ref="J2:J3"/>
    <mergeCell ref="K2:K3"/>
    <mergeCell ref="L2:L3"/>
  </mergeCells>
  <pageMargins left="0.25" right="0.25" top="0.75" bottom="0.75" header="0.3" footer="0.3"/>
  <pageSetup paperSize="9" scale="83"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pageSetUpPr fitToPage="1"/>
  </sheetPr>
  <dimension ref="A1:D39"/>
  <sheetViews>
    <sheetView zoomScaleNormal="100" workbookViewId="0">
      <selection activeCell="E16" sqref="A1:XFD1048576"/>
    </sheetView>
  </sheetViews>
  <sheetFormatPr baseColWidth="10" defaultColWidth="9.1640625" defaultRowHeight="19"/>
  <cols>
    <col min="1" max="1" width="94.6640625" style="268" bestFit="1" customWidth="1"/>
    <col min="2" max="2" width="20.5" style="268" bestFit="1" customWidth="1"/>
    <col min="3" max="3" width="32.5" style="268" bestFit="1" customWidth="1"/>
    <col min="4" max="4" width="7.5" style="268" bestFit="1" customWidth="1"/>
    <col min="5" max="16384" width="9.1640625" style="268"/>
  </cols>
  <sheetData>
    <row r="1" spans="1:4">
      <c r="A1" s="680" t="s">
        <v>502</v>
      </c>
      <c r="B1" s="680"/>
      <c r="C1" s="680"/>
      <c r="D1" s="680"/>
    </row>
    <row r="2" spans="1:4">
      <c r="A2" s="731" t="s">
        <v>494</v>
      </c>
      <c r="B2" s="773" t="s">
        <v>165</v>
      </c>
      <c r="C2" s="776"/>
      <c r="D2" s="776"/>
    </row>
    <row r="3" spans="1:4" ht="20">
      <c r="A3" s="731"/>
      <c r="B3" s="207" t="s">
        <v>495</v>
      </c>
      <c r="C3" s="207" t="s">
        <v>496</v>
      </c>
      <c r="D3" s="207" t="s">
        <v>7</v>
      </c>
    </row>
    <row r="4" spans="1:4" ht="20">
      <c r="A4" s="376" t="s">
        <v>60</v>
      </c>
      <c r="B4" s="216"/>
      <c r="C4" s="216"/>
      <c r="D4" s="216"/>
    </row>
    <row r="5" spans="1:4" ht="20">
      <c r="A5" s="376" t="s">
        <v>376</v>
      </c>
      <c r="B5" s="377"/>
      <c r="C5" s="377"/>
      <c r="D5" s="398">
        <f>B5+C5</f>
        <v>0</v>
      </c>
    </row>
    <row r="6" spans="1:4" ht="15" customHeight="1">
      <c r="A6" s="376" t="s">
        <v>377</v>
      </c>
      <c r="B6" s="377"/>
      <c r="C6" s="377"/>
      <c r="D6" s="398">
        <f t="shared" ref="D6:D20" si="0">B6+C6</f>
        <v>0</v>
      </c>
    </row>
    <row r="7" spans="1:4" ht="20">
      <c r="A7" s="376" t="s">
        <v>378</v>
      </c>
      <c r="B7" s="377"/>
      <c r="C7" s="377"/>
      <c r="D7" s="398">
        <f t="shared" si="0"/>
        <v>0</v>
      </c>
    </row>
    <row r="8" spans="1:4" ht="20">
      <c r="A8" s="376" t="s">
        <v>379</v>
      </c>
      <c r="B8" s="377"/>
      <c r="C8" s="377"/>
      <c r="D8" s="398">
        <f t="shared" si="0"/>
        <v>0</v>
      </c>
    </row>
    <row r="9" spans="1:4" ht="20">
      <c r="A9" s="376" t="s">
        <v>380</v>
      </c>
      <c r="B9" s="377"/>
      <c r="C9" s="377"/>
      <c r="D9" s="398">
        <f t="shared" si="0"/>
        <v>0</v>
      </c>
    </row>
    <row r="10" spans="1:4" ht="20">
      <c r="A10" s="376" t="s">
        <v>381</v>
      </c>
      <c r="B10" s="377"/>
      <c r="C10" s="377"/>
      <c r="D10" s="398">
        <f t="shared" si="0"/>
        <v>0</v>
      </c>
    </row>
    <row r="11" spans="1:4" ht="20">
      <c r="A11" s="376" t="s">
        <v>382</v>
      </c>
      <c r="B11" s="377"/>
      <c r="C11" s="377"/>
      <c r="D11" s="398">
        <f t="shared" si="0"/>
        <v>0</v>
      </c>
    </row>
    <row r="12" spans="1:4" ht="20">
      <c r="A12" s="376" t="s">
        <v>383</v>
      </c>
      <c r="B12" s="377"/>
      <c r="C12" s="377"/>
      <c r="D12" s="398">
        <f t="shared" si="0"/>
        <v>0</v>
      </c>
    </row>
    <row r="13" spans="1:4" ht="20">
      <c r="A13" s="376" t="s">
        <v>384</v>
      </c>
      <c r="B13" s="377"/>
      <c r="C13" s="377"/>
      <c r="D13" s="398">
        <f t="shared" si="0"/>
        <v>0</v>
      </c>
    </row>
    <row r="14" spans="1:4" ht="20">
      <c r="A14" s="376" t="s">
        <v>385</v>
      </c>
      <c r="B14" s="377"/>
      <c r="C14" s="377"/>
      <c r="D14" s="398">
        <f t="shared" si="0"/>
        <v>0</v>
      </c>
    </row>
    <row r="15" spans="1:4" ht="20">
      <c r="A15" s="376" t="s">
        <v>386</v>
      </c>
      <c r="B15" s="377"/>
      <c r="C15" s="377"/>
      <c r="D15" s="398">
        <f t="shared" si="0"/>
        <v>0</v>
      </c>
    </row>
    <row r="16" spans="1:4" ht="20">
      <c r="A16" s="376" t="s">
        <v>387</v>
      </c>
      <c r="B16" s="377"/>
      <c r="C16" s="377"/>
      <c r="D16" s="398">
        <f t="shared" si="0"/>
        <v>0</v>
      </c>
    </row>
    <row r="17" spans="1:4" ht="20">
      <c r="A17" s="376" t="s">
        <v>388</v>
      </c>
      <c r="B17" s="377"/>
      <c r="C17" s="377"/>
      <c r="D17" s="398">
        <f t="shared" si="0"/>
        <v>0</v>
      </c>
    </row>
    <row r="18" spans="1:4" ht="20">
      <c r="A18" s="376" t="s">
        <v>389</v>
      </c>
      <c r="B18" s="377"/>
      <c r="C18" s="377"/>
      <c r="D18" s="398">
        <f t="shared" si="0"/>
        <v>0</v>
      </c>
    </row>
    <row r="19" spans="1:4" ht="20">
      <c r="A19" s="376" t="s">
        <v>390</v>
      </c>
      <c r="B19" s="377"/>
      <c r="C19" s="377"/>
      <c r="D19" s="398">
        <f t="shared" si="0"/>
        <v>0</v>
      </c>
    </row>
    <row r="20" spans="1:4" ht="20">
      <c r="A20" s="376" t="s">
        <v>497</v>
      </c>
      <c r="B20" s="377"/>
      <c r="C20" s="377"/>
      <c r="D20" s="398">
        <f t="shared" si="0"/>
        <v>0</v>
      </c>
    </row>
    <row r="21" spans="1:4" ht="20">
      <c r="A21" s="376" t="s">
        <v>498</v>
      </c>
      <c r="B21" s="378">
        <f>SUM(B5:B20)</f>
        <v>0</v>
      </c>
      <c r="C21" s="378">
        <f>SUM(C5:C20)</f>
        <v>0</v>
      </c>
      <c r="D21" s="378">
        <f>SUM(D5:D20)</f>
        <v>0</v>
      </c>
    </row>
    <row r="22" spans="1:4" ht="20">
      <c r="A22" s="376" t="s">
        <v>499</v>
      </c>
      <c r="B22" s="216"/>
      <c r="C22" s="216"/>
      <c r="D22" s="216"/>
    </row>
    <row r="23" spans="1:4" ht="20">
      <c r="A23" s="376" t="s">
        <v>376</v>
      </c>
      <c r="B23" s="180"/>
      <c r="C23" s="180"/>
      <c r="D23" s="352">
        <f>B23+C23</f>
        <v>0</v>
      </c>
    </row>
    <row r="24" spans="1:4" ht="15" customHeight="1">
      <c r="A24" s="376" t="s">
        <v>377</v>
      </c>
      <c r="B24" s="180"/>
      <c r="C24" s="180"/>
      <c r="D24" s="352">
        <f>B24+C24</f>
        <v>0</v>
      </c>
    </row>
    <row r="25" spans="1:4" ht="20">
      <c r="A25" s="376" t="s">
        <v>378</v>
      </c>
      <c r="B25" s="180"/>
      <c r="C25" s="180"/>
      <c r="D25" s="352">
        <f t="shared" ref="D25:D37" si="1">B25+C25</f>
        <v>0</v>
      </c>
    </row>
    <row r="26" spans="1:4" ht="20">
      <c r="A26" s="376" t="s">
        <v>379</v>
      </c>
      <c r="B26" s="180"/>
      <c r="C26" s="180"/>
      <c r="D26" s="352">
        <f t="shared" si="1"/>
        <v>0</v>
      </c>
    </row>
    <row r="27" spans="1:4" ht="20">
      <c r="A27" s="376" t="s">
        <v>380</v>
      </c>
      <c r="B27" s="180"/>
      <c r="C27" s="180"/>
      <c r="D27" s="352">
        <f t="shared" si="1"/>
        <v>0</v>
      </c>
    </row>
    <row r="28" spans="1:4" ht="20">
      <c r="A28" s="376" t="s">
        <v>381</v>
      </c>
      <c r="B28" s="180"/>
      <c r="C28" s="180"/>
      <c r="D28" s="352">
        <f t="shared" si="1"/>
        <v>0</v>
      </c>
    </row>
    <row r="29" spans="1:4" ht="20">
      <c r="A29" s="376" t="s">
        <v>382</v>
      </c>
      <c r="B29" s="180"/>
      <c r="C29" s="180"/>
      <c r="D29" s="352">
        <f t="shared" si="1"/>
        <v>0</v>
      </c>
    </row>
    <row r="30" spans="1:4" ht="20">
      <c r="A30" s="376" t="s">
        <v>383</v>
      </c>
      <c r="B30" s="180"/>
      <c r="C30" s="180"/>
      <c r="D30" s="352">
        <f t="shared" si="1"/>
        <v>0</v>
      </c>
    </row>
    <row r="31" spans="1:4" ht="20">
      <c r="A31" s="376" t="s">
        <v>384</v>
      </c>
      <c r="B31" s="180"/>
      <c r="C31" s="180"/>
      <c r="D31" s="352">
        <f t="shared" si="1"/>
        <v>0</v>
      </c>
    </row>
    <row r="32" spans="1:4" ht="20">
      <c r="A32" s="376" t="s">
        <v>385</v>
      </c>
      <c r="B32" s="180"/>
      <c r="C32" s="180"/>
      <c r="D32" s="352">
        <f t="shared" si="1"/>
        <v>0</v>
      </c>
    </row>
    <row r="33" spans="1:4" ht="20">
      <c r="A33" s="376" t="s">
        <v>386</v>
      </c>
      <c r="B33" s="180"/>
      <c r="C33" s="180"/>
      <c r="D33" s="352">
        <f>B33+C33</f>
        <v>0</v>
      </c>
    </row>
    <row r="34" spans="1:4" ht="20">
      <c r="A34" s="376" t="s">
        <v>387</v>
      </c>
      <c r="B34" s="180"/>
      <c r="C34" s="180"/>
      <c r="D34" s="352">
        <f t="shared" si="1"/>
        <v>0</v>
      </c>
    </row>
    <row r="35" spans="1:4" ht="20">
      <c r="A35" s="376" t="s">
        <v>500</v>
      </c>
      <c r="B35" s="180"/>
      <c r="C35" s="180"/>
      <c r="D35" s="352">
        <f t="shared" si="1"/>
        <v>0</v>
      </c>
    </row>
    <row r="36" spans="1:4" ht="20">
      <c r="A36" s="376" t="s">
        <v>389</v>
      </c>
      <c r="B36" s="180"/>
      <c r="C36" s="180"/>
      <c r="D36" s="352">
        <f t="shared" si="1"/>
        <v>0</v>
      </c>
    </row>
    <row r="37" spans="1:4" ht="20">
      <c r="A37" s="376" t="s">
        <v>390</v>
      </c>
      <c r="B37" s="180"/>
      <c r="C37" s="180"/>
      <c r="D37" s="352">
        <f t="shared" si="1"/>
        <v>0</v>
      </c>
    </row>
    <row r="38" spans="1:4" ht="20">
      <c r="A38" s="376" t="s">
        <v>497</v>
      </c>
      <c r="B38" s="180"/>
      <c r="C38" s="180"/>
      <c r="D38" s="352">
        <f>B38+C38</f>
        <v>0</v>
      </c>
    </row>
    <row r="39" spans="1:4" ht="20">
      <c r="A39" s="376" t="s">
        <v>501</v>
      </c>
      <c r="B39" s="378">
        <f>SUM(B23:B38)</f>
        <v>0</v>
      </c>
      <c r="C39" s="378">
        <f>SUM(C23:C38)</f>
        <v>0</v>
      </c>
      <c r="D39" s="378">
        <f>SUM(D23:D38)</f>
        <v>0</v>
      </c>
    </row>
  </sheetData>
  <mergeCells count="3">
    <mergeCell ref="A2:A3"/>
    <mergeCell ref="B2:D2"/>
    <mergeCell ref="A1:D1"/>
  </mergeCells>
  <pageMargins left="0.25" right="0.25" top="0.75" bottom="0.75" header="0.3" footer="0.3"/>
  <pageSetup paperSize="9"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pageSetUpPr fitToPage="1"/>
  </sheetPr>
  <dimension ref="A1:E20"/>
  <sheetViews>
    <sheetView zoomScaleNormal="100" workbookViewId="0">
      <selection activeCell="E16" sqref="A1:XFD1048576"/>
    </sheetView>
  </sheetViews>
  <sheetFormatPr baseColWidth="10" defaultColWidth="9.1640625" defaultRowHeight="19"/>
  <cols>
    <col min="1" max="1" width="44.5" style="268" customWidth="1"/>
    <col min="2" max="5" width="18.1640625" style="268" customWidth="1"/>
    <col min="6" max="16384" width="9.1640625" style="268"/>
  </cols>
  <sheetData>
    <row r="1" spans="1:5">
      <c r="A1" s="680" t="s">
        <v>503</v>
      </c>
      <c r="B1" s="680"/>
      <c r="C1" s="680"/>
      <c r="D1" s="680"/>
      <c r="E1" s="680"/>
    </row>
    <row r="2" spans="1:5">
      <c r="A2" s="777" t="s">
        <v>494</v>
      </c>
      <c r="B2" s="779" t="str">
        <f>"Cadangan Klaim Dalam Proses"</f>
        <v>Cadangan Klaim Dalam Proses</v>
      </c>
      <c r="C2" s="779" t="str">
        <f>"Cadangan Klaim IBNR"</f>
        <v>Cadangan Klaim IBNR</v>
      </c>
      <c r="D2" s="779" t="str">
        <f>"Cadangan Klaim Pembayaran Berkala"</f>
        <v>Cadangan Klaim Pembayaran Berkala</v>
      </c>
      <c r="E2" s="779" t="str">
        <f>"Jumlah Cadangan Klaim"</f>
        <v>Jumlah Cadangan Klaim</v>
      </c>
    </row>
    <row r="3" spans="1:5" ht="75.75" customHeight="1">
      <c r="A3" s="778"/>
      <c r="B3" s="779"/>
      <c r="C3" s="779"/>
      <c r="D3" s="779"/>
      <c r="E3" s="779"/>
    </row>
    <row r="4" spans="1:5" ht="20">
      <c r="A4" s="399" t="s">
        <v>376</v>
      </c>
      <c r="B4" s="218"/>
      <c r="C4" s="218"/>
      <c r="D4" s="218"/>
      <c r="E4" s="398">
        <f>SUM(B4:D4)</f>
        <v>0</v>
      </c>
    </row>
    <row r="5" spans="1:5" ht="40">
      <c r="A5" s="399" t="s">
        <v>377</v>
      </c>
      <c r="B5" s="218"/>
      <c r="C5" s="218"/>
      <c r="D5" s="218"/>
      <c r="E5" s="378">
        <f t="shared" ref="E5:E19" si="0">SUM(B5:D5)</f>
        <v>0</v>
      </c>
    </row>
    <row r="6" spans="1:5" ht="20">
      <c r="A6" s="399" t="s">
        <v>378</v>
      </c>
      <c r="B6" s="218"/>
      <c r="C6" s="218"/>
      <c r="D6" s="218"/>
      <c r="E6" s="398">
        <f t="shared" si="0"/>
        <v>0</v>
      </c>
    </row>
    <row r="7" spans="1:5" ht="20">
      <c r="A7" s="399" t="s">
        <v>379</v>
      </c>
      <c r="B7" s="218"/>
      <c r="C7" s="218"/>
      <c r="D7" s="218"/>
      <c r="E7" s="378">
        <f t="shared" si="0"/>
        <v>0</v>
      </c>
    </row>
    <row r="8" spans="1:5" ht="20">
      <c r="A8" s="399" t="s">
        <v>380</v>
      </c>
      <c r="B8" s="218"/>
      <c r="C8" s="218"/>
      <c r="D8" s="218"/>
      <c r="E8" s="398">
        <f t="shared" si="0"/>
        <v>0</v>
      </c>
    </row>
    <row r="9" spans="1:5" ht="20">
      <c r="A9" s="399" t="s">
        <v>381</v>
      </c>
      <c r="B9" s="218"/>
      <c r="C9" s="218"/>
      <c r="D9" s="218"/>
      <c r="E9" s="378">
        <f t="shared" si="0"/>
        <v>0</v>
      </c>
    </row>
    <row r="10" spans="1:5" ht="20">
      <c r="A10" s="399" t="s">
        <v>382</v>
      </c>
      <c r="B10" s="218"/>
      <c r="C10" s="218"/>
      <c r="D10" s="218"/>
      <c r="E10" s="398">
        <f t="shared" si="0"/>
        <v>0</v>
      </c>
    </row>
    <row r="11" spans="1:5" ht="20">
      <c r="A11" s="399" t="s">
        <v>383</v>
      </c>
      <c r="B11" s="218"/>
      <c r="C11" s="218"/>
      <c r="D11" s="218"/>
      <c r="E11" s="378">
        <f t="shared" si="0"/>
        <v>0</v>
      </c>
    </row>
    <row r="12" spans="1:5" ht="20">
      <c r="A12" s="399" t="s">
        <v>384</v>
      </c>
      <c r="B12" s="218"/>
      <c r="C12" s="218"/>
      <c r="D12" s="218"/>
      <c r="E12" s="398">
        <f t="shared" si="0"/>
        <v>0</v>
      </c>
    </row>
    <row r="13" spans="1:5" ht="20">
      <c r="A13" s="399" t="s">
        <v>385</v>
      </c>
      <c r="B13" s="218"/>
      <c r="C13" s="218"/>
      <c r="D13" s="218"/>
      <c r="E13" s="378">
        <f t="shared" si="0"/>
        <v>0</v>
      </c>
    </row>
    <row r="14" spans="1:5" ht="20">
      <c r="A14" s="399" t="s">
        <v>388</v>
      </c>
      <c r="B14" s="218"/>
      <c r="C14" s="218"/>
      <c r="D14" s="218"/>
      <c r="E14" s="398">
        <f t="shared" si="0"/>
        <v>0</v>
      </c>
    </row>
    <row r="15" spans="1:5" ht="20">
      <c r="A15" s="399" t="s">
        <v>389</v>
      </c>
      <c r="B15" s="218"/>
      <c r="C15" s="218"/>
      <c r="D15" s="218"/>
      <c r="E15" s="378">
        <f t="shared" si="0"/>
        <v>0</v>
      </c>
    </row>
    <row r="16" spans="1:5" ht="20">
      <c r="A16" s="399" t="s">
        <v>390</v>
      </c>
      <c r="B16" s="218"/>
      <c r="C16" s="218"/>
      <c r="D16" s="218"/>
      <c r="E16" s="398">
        <f t="shared" si="0"/>
        <v>0</v>
      </c>
    </row>
    <row r="17" spans="1:5" ht="20">
      <c r="A17" s="399" t="s">
        <v>387</v>
      </c>
      <c r="B17" s="218"/>
      <c r="C17" s="218"/>
      <c r="D17" s="218"/>
      <c r="E17" s="378">
        <f t="shared" si="0"/>
        <v>0</v>
      </c>
    </row>
    <row r="18" spans="1:5" ht="20">
      <c r="A18" s="399" t="s">
        <v>386</v>
      </c>
      <c r="B18" s="218"/>
      <c r="C18" s="218"/>
      <c r="D18" s="218"/>
      <c r="E18" s="398">
        <f t="shared" si="0"/>
        <v>0</v>
      </c>
    </row>
    <row r="19" spans="1:5" ht="20">
      <c r="A19" s="399" t="s">
        <v>497</v>
      </c>
      <c r="B19" s="218"/>
      <c r="C19" s="218"/>
      <c r="D19" s="218"/>
      <c r="E19" s="378">
        <f t="shared" si="0"/>
        <v>0</v>
      </c>
    </row>
    <row r="20" spans="1:5" ht="20">
      <c r="A20" s="400" t="s">
        <v>7</v>
      </c>
      <c r="B20" s="398">
        <f>SUM(B4:B19)</f>
        <v>0</v>
      </c>
      <c r="C20" s="398">
        <f>SUM(C4:C19)</f>
        <v>0</v>
      </c>
      <c r="D20" s="398">
        <f>SUM(D4:D19)</f>
        <v>0</v>
      </c>
      <c r="E20" s="398">
        <f>SUM(E4:E19)</f>
        <v>0</v>
      </c>
    </row>
  </sheetData>
  <mergeCells count="6">
    <mergeCell ref="A1:E1"/>
    <mergeCell ref="A2:A3"/>
    <mergeCell ref="B2:B3"/>
    <mergeCell ref="C2:C3"/>
    <mergeCell ref="D2:D3"/>
    <mergeCell ref="E2:E3"/>
  </mergeCells>
  <dataValidations count="1">
    <dataValidation type="decimal" showErrorMessage="1" errorTitle="Kesalahan Jenis Data" error="Data yang dimasukkan harus berupa Angka!" sqref="B4:E19" xr:uid="{00000000-0002-0000-2000-000000000000}">
      <formula1>-1000000000000000000</formula1>
      <formula2>1000000000000000000</formula2>
    </dataValidation>
  </dataValidations>
  <pageMargins left="0.25" right="0.25" top="0.75" bottom="0.75" header="0.3" footer="0.3"/>
  <pageSetup paperSize="9" scale="7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pageSetUpPr fitToPage="1"/>
  </sheetPr>
  <dimension ref="A1:C21"/>
  <sheetViews>
    <sheetView zoomScaleNormal="100" workbookViewId="0">
      <selection activeCell="E16" sqref="A1:XFD1048576"/>
    </sheetView>
  </sheetViews>
  <sheetFormatPr baseColWidth="10" defaultColWidth="9.1640625" defaultRowHeight="19"/>
  <cols>
    <col min="1" max="1" width="38.5" style="268" customWidth="1"/>
    <col min="2" max="3" width="17.6640625" style="268" customWidth="1"/>
    <col min="4" max="16384" width="9.1640625" style="268"/>
  </cols>
  <sheetData>
    <row r="1" spans="1:3">
      <c r="A1" s="680" t="s">
        <v>506</v>
      </c>
      <c r="B1" s="680"/>
      <c r="C1" s="680"/>
    </row>
    <row r="2" spans="1:3">
      <c r="A2" s="766" t="s">
        <v>494</v>
      </c>
      <c r="B2" s="780" t="s">
        <v>165</v>
      </c>
      <c r="C2" s="781"/>
    </row>
    <row r="3" spans="1:3" ht="20">
      <c r="A3" s="767"/>
      <c r="B3" s="217" t="s">
        <v>484</v>
      </c>
      <c r="C3" s="217" t="s">
        <v>504</v>
      </c>
    </row>
    <row r="4" spans="1:3" ht="20">
      <c r="A4" s="325" t="s">
        <v>376</v>
      </c>
      <c r="B4" s="185"/>
      <c r="C4" s="185"/>
    </row>
    <row r="5" spans="1:3" ht="60">
      <c r="A5" s="325" t="s">
        <v>377</v>
      </c>
      <c r="B5" s="185"/>
      <c r="C5" s="185"/>
    </row>
    <row r="6" spans="1:3" ht="20">
      <c r="A6" s="325" t="s">
        <v>378</v>
      </c>
      <c r="B6" s="185"/>
      <c r="C6" s="185"/>
    </row>
    <row r="7" spans="1:3" ht="20">
      <c r="A7" s="325" t="s">
        <v>379</v>
      </c>
      <c r="B7" s="185"/>
      <c r="C7" s="185"/>
    </row>
    <row r="8" spans="1:3" ht="20">
      <c r="A8" s="325" t="s">
        <v>380</v>
      </c>
      <c r="B8" s="185"/>
      <c r="C8" s="185"/>
    </row>
    <row r="9" spans="1:3" ht="20">
      <c r="A9" s="325" t="s">
        <v>381</v>
      </c>
      <c r="B9" s="185"/>
      <c r="C9" s="185"/>
    </row>
    <row r="10" spans="1:3" ht="20">
      <c r="A10" s="325" t="s">
        <v>382</v>
      </c>
      <c r="B10" s="185"/>
      <c r="C10" s="185"/>
    </row>
    <row r="11" spans="1:3" ht="20">
      <c r="A11" s="325" t="s">
        <v>383</v>
      </c>
      <c r="B11" s="185"/>
      <c r="C11" s="185"/>
    </row>
    <row r="12" spans="1:3" ht="20">
      <c r="A12" s="325" t="s">
        <v>384</v>
      </c>
      <c r="B12" s="185"/>
      <c r="C12" s="185"/>
    </row>
    <row r="13" spans="1:3" ht="20">
      <c r="A13" s="325" t="s">
        <v>385</v>
      </c>
      <c r="B13" s="185"/>
      <c r="C13" s="185"/>
    </row>
    <row r="14" spans="1:3" ht="20">
      <c r="A14" s="325" t="s">
        <v>386</v>
      </c>
      <c r="B14" s="185"/>
      <c r="C14" s="185"/>
    </row>
    <row r="15" spans="1:3" ht="20">
      <c r="A15" s="325" t="s">
        <v>387</v>
      </c>
      <c r="B15" s="185"/>
      <c r="C15" s="185"/>
    </row>
    <row r="16" spans="1:3" ht="20">
      <c r="A16" s="325" t="s">
        <v>388</v>
      </c>
      <c r="B16" s="185"/>
      <c r="C16" s="185"/>
    </row>
    <row r="17" spans="1:3" ht="20">
      <c r="A17" s="325" t="s">
        <v>389</v>
      </c>
      <c r="B17" s="185"/>
      <c r="C17" s="185"/>
    </row>
    <row r="18" spans="1:3" ht="20">
      <c r="A18" s="325" t="s">
        <v>390</v>
      </c>
      <c r="B18" s="185"/>
      <c r="C18" s="185"/>
    </row>
    <row r="19" spans="1:3" ht="20">
      <c r="A19" s="325" t="s">
        <v>497</v>
      </c>
      <c r="B19" s="185"/>
      <c r="C19" s="185"/>
    </row>
    <row r="20" spans="1:3" ht="20">
      <c r="A20" s="325" t="s">
        <v>7</v>
      </c>
      <c r="B20" s="398">
        <f>SUM(B4:B19)</f>
        <v>0</v>
      </c>
      <c r="C20" s="398">
        <f>SUM(C4:C19)</f>
        <v>0</v>
      </c>
    </row>
    <row r="21" spans="1:3" ht="20">
      <c r="A21" s="325" t="s">
        <v>505</v>
      </c>
      <c r="B21" s="401"/>
      <c r="C21" s="401"/>
    </row>
  </sheetData>
  <mergeCells count="3">
    <mergeCell ref="A2:A3"/>
    <mergeCell ref="B2:C2"/>
    <mergeCell ref="A1:C1"/>
  </mergeCells>
  <pageMargins left="0.25" right="0.25"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pageSetUpPr fitToPage="1"/>
  </sheetPr>
  <dimension ref="A1:R32"/>
  <sheetViews>
    <sheetView zoomScaleNormal="100" workbookViewId="0">
      <selection activeCell="E16" sqref="A1:XFD1048576"/>
    </sheetView>
  </sheetViews>
  <sheetFormatPr baseColWidth="10" defaultColWidth="9.1640625" defaultRowHeight="19"/>
  <cols>
    <col min="1" max="1" width="45.5" style="268" customWidth="1"/>
    <col min="2" max="18" width="15.6640625" style="268" customWidth="1"/>
    <col min="19" max="16384" width="9.1640625" style="268"/>
  </cols>
  <sheetData>
    <row r="1" spans="1:18">
      <c r="A1" s="680" t="s">
        <v>521</v>
      </c>
      <c r="B1" s="680"/>
      <c r="C1" s="680"/>
      <c r="D1" s="680"/>
      <c r="E1" s="680"/>
      <c r="F1" s="680"/>
      <c r="G1" s="680"/>
      <c r="H1" s="680"/>
      <c r="I1" s="680"/>
      <c r="J1" s="680"/>
      <c r="K1" s="680"/>
      <c r="L1" s="680"/>
      <c r="M1" s="680"/>
      <c r="N1" s="680"/>
      <c r="O1" s="680"/>
      <c r="P1" s="680"/>
      <c r="Q1" s="680"/>
      <c r="R1" s="680"/>
    </row>
    <row r="2" spans="1:18">
      <c r="A2" s="782" t="s">
        <v>0</v>
      </c>
      <c r="B2" s="727" t="str">
        <f>"Harta Benda (Property)"</f>
        <v>Harta Benda (Property)</v>
      </c>
      <c r="C2" s="727" t="str">
        <f>"Kendaraan Bermotor (Own Damage, Third Party Liability, dan Personal Accident)"</f>
        <v>Kendaraan Bermotor (Own Damage, Third Party Liability, dan Personal Accident)</v>
      </c>
      <c r="D2" s="727" t="str">
        <f>"Pengangkutan (Marine Cargo)"</f>
        <v>Pengangkutan (Marine Cargo)</v>
      </c>
      <c r="E2" s="727" t="str">
        <f>"Rangka Kapal (Marine Hull)"</f>
        <v>Rangka Kapal (Marine Hull)</v>
      </c>
      <c r="F2" s="727" t="str">
        <f>"Rangka Pesawat (Aviation Hull)"</f>
        <v>Rangka Pesawat (Aviation Hull)</v>
      </c>
      <c r="G2" s="727" t="str">
        <f>"Satelit"</f>
        <v>Satelit</v>
      </c>
      <c r="H2" s="727" t="str">
        <f>"Energi Onshore (Oil and Gas)"</f>
        <v>Energi Onshore (Oil and Gas)</v>
      </c>
      <c r="I2" s="727" t="str">
        <f>"Energi Offshore (Oil and Gas)"</f>
        <v>Energi Offshore (Oil and Gas)</v>
      </c>
      <c r="J2" s="727" t="str">
        <f>"Rekayasa (Engineering)"</f>
        <v>Rekayasa (Engineering)</v>
      </c>
      <c r="K2" s="727" t="str">
        <f>"Tanggung Gugat (Liability)"</f>
        <v>Tanggung Gugat (Liability)</v>
      </c>
      <c r="L2" s="727" t="str">
        <f>"Kecelakaan Diri"</f>
        <v>Kecelakaan Diri</v>
      </c>
      <c r="M2" s="727" t="str">
        <f>"Kesehatan"</f>
        <v>Kesehatan</v>
      </c>
      <c r="N2" s="727" t="str">
        <f>"Kredit (Credit) "</f>
        <v xml:space="preserve">Kredit (Credit) </v>
      </c>
      <c r="O2" s="727" t="str">
        <f>"Suretyship"</f>
        <v>Suretyship</v>
      </c>
      <c r="P2" s="727" t="str">
        <f>"Aneka"</f>
        <v>Aneka</v>
      </c>
      <c r="Q2" s="727" t="str">
        <f>"Jiwa *)"</f>
        <v>Jiwa *)</v>
      </c>
      <c r="R2" s="727" t="str">
        <f>"Jumlah"</f>
        <v>Jumlah</v>
      </c>
    </row>
    <row r="3" spans="1:18" ht="138.75" customHeight="1">
      <c r="A3" s="783"/>
      <c r="B3" s="728"/>
      <c r="C3" s="728"/>
      <c r="D3" s="728"/>
      <c r="E3" s="728"/>
      <c r="F3" s="728"/>
      <c r="G3" s="728"/>
      <c r="H3" s="728"/>
      <c r="I3" s="728"/>
      <c r="J3" s="728"/>
      <c r="K3" s="728"/>
      <c r="L3" s="728"/>
      <c r="M3" s="728"/>
      <c r="N3" s="728"/>
      <c r="O3" s="728"/>
      <c r="P3" s="728"/>
      <c r="Q3" s="728"/>
      <c r="R3" s="728"/>
    </row>
    <row r="4" spans="1:18" ht="20">
      <c r="A4" s="344" t="s">
        <v>507</v>
      </c>
      <c r="B4" s="216"/>
      <c r="C4" s="216"/>
      <c r="D4" s="216"/>
      <c r="E4" s="216"/>
      <c r="F4" s="216"/>
      <c r="G4" s="216"/>
      <c r="H4" s="216"/>
      <c r="I4" s="216"/>
      <c r="J4" s="216"/>
      <c r="K4" s="216"/>
      <c r="L4" s="216"/>
      <c r="M4" s="216"/>
      <c r="N4" s="216"/>
      <c r="O4" s="216"/>
      <c r="P4" s="216"/>
      <c r="Q4" s="216"/>
      <c r="R4" s="216"/>
    </row>
    <row r="5" spans="1:18" ht="20">
      <c r="A5" s="347" t="s">
        <v>119</v>
      </c>
      <c r="B5" s="216"/>
      <c r="C5" s="216"/>
      <c r="D5" s="216"/>
      <c r="E5" s="216"/>
      <c r="F5" s="216"/>
      <c r="G5" s="216"/>
      <c r="H5" s="216"/>
      <c r="I5" s="216"/>
      <c r="J5" s="216"/>
      <c r="K5" s="216"/>
      <c r="L5" s="216"/>
      <c r="M5" s="216"/>
      <c r="N5" s="216"/>
      <c r="O5" s="216"/>
      <c r="P5" s="216"/>
      <c r="Q5" s="216"/>
      <c r="R5" s="216"/>
    </row>
    <row r="6" spans="1:18" ht="20">
      <c r="A6" s="347" t="s">
        <v>120</v>
      </c>
      <c r="B6" s="206"/>
      <c r="C6" s="206"/>
      <c r="D6" s="206"/>
      <c r="E6" s="206"/>
      <c r="F6" s="206"/>
      <c r="G6" s="206"/>
      <c r="H6" s="206"/>
      <c r="I6" s="206"/>
      <c r="J6" s="206"/>
      <c r="K6" s="206"/>
      <c r="L6" s="206"/>
      <c r="M6" s="206"/>
      <c r="N6" s="206"/>
      <c r="O6" s="206"/>
      <c r="P6" s="206"/>
      <c r="Q6" s="206"/>
      <c r="R6" s="182">
        <f>SUM(B6:Q6)</f>
        <v>0</v>
      </c>
    </row>
    <row r="7" spans="1:18" ht="20">
      <c r="A7" s="347" t="s">
        <v>121</v>
      </c>
      <c r="B7" s="206"/>
      <c r="C7" s="206"/>
      <c r="D7" s="206"/>
      <c r="E7" s="206"/>
      <c r="F7" s="206"/>
      <c r="G7" s="206"/>
      <c r="H7" s="206"/>
      <c r="I7" s="206"/>
      <c r="J7" s="206"/>
      <c r="K7" s="206"/>
      <c r="L7" s="206"/>
      <c r="M7" s="206"/>
      <c r="N7" s="206"/>
      <c r="O7" s="206"/>
      <c r="P7" s="206"/>
      <c r="Q7" s="206"/>
      <c r="R7" s="182">
        <f>SUM(B7:Q7)</f>
        <v>0</v>
      </c>
    </row>
    <row r="8" spans="1:18" ht="20">
      <c r="A8" s="347" t="s">
        <v>122</v>
      </c>
      <c r="B8" s="211">
        <f>B6+B7</f>
        <v>0</v>
      </c>
      <c r="C8" s="211">
        <f t="shared" ref="C8:R8" si="0">C6+C7</f>
        <v>0</v>
      </c>
      <c r="D8" s="211">
        <f t="shared" si="0"/>
        <v>0</v>
      </c>
      <c r="E8" s="211">
        <f t="shared" si="0"/>
        <v>0</v>
      </c>
      <c r="F8" s="211">
        <f t="shared" si="0"/>
        <v>0</v>
      </c>
      <c r="G8" s="211">
        <f t="shared" si="0"/>
        <v>0</v>
      </c>
      <c r="H8" s="211">
        <f t="shared" si="0"/>
        <v>0</v>
      </c>
      <c r="I8" s="211">
        <f t="shared" si="0"/>
        <v>0</v>
      </c>
      <c r="J8" s="211">
        <f t="shared" si="0"/>
        <v>0</v>
      </c>
      <c r="K8" s="211">
        <f t="shared" si="0"/>
        <v>0</v>
      </c>
      <c r="L8" s="211">
        <f t="shared" si="0"/>
        <v>0</v>
      </c>
      <c r="M8" s="211">
        <f t="shared" si="0"/>
        <v>0</v>
      </c>
      <c r="N8" s="211">
        <f t="shared" si="0"/>
        <v>0</v>
      </c>
      <c r="O8" s="211">
        <f t="shared" si="0"/>
        <v>0</v>
      </c>
      <c r="P8" s="211">
        <f t="shared" si="0"/>
        <v>0</v>
      </c>
      <c r="Q8" s="211">
        <f t="shared" si="0"/>
        <v>0</v>
      </c>
      <c r="R8" s="211">
        <f t="shared" si="0"/>
        <v>0</v>
      </c>
    </row>
    <row r="9" spans="1:18" ht="20">
      <c r="A9" s="347" t="s">
        <v>508</v>
      </c>
      <c r="B9" s="206"/>
      <c r="C9" s="206"/>
      <c r="D9" s="206"/>
      <c r="E9" s="206"/>
      <c r="F9" s="206"/>
      <c r="G9" s="206"/>
      <c r="H9" s="206"/>
      <c r="I9" s="206"/>
      <c r="J9" s="206"/>
      <c r="K9" s="206"/>
      <c r="L9" s="206"/>
      <c r="M9" s="206"/>
      <c r="N9" s="206"/>
      <c r="O9" s="206"/>
      <c r="P9" s="206"/>
      <c r="Q9" s="206"/>
      <c r="R9" s="182">
        <f>SUM(B9:Q9)</f>
        <v>0</v>
      </c>
    </row>
    <row r="10" spans="1:18" ht="20">
      <c r="A10" s="347" t="s">
        <v>124</v>
      </c>
      <c r="B10" s="211">
        <f>B8-B9</f>
        <v>0</v>
      </c>
      <c r="C10" s="211">
        <f t="shared" ref="C10:R10" si="1">C8-C9</f>
        <v>0</v>
      </c>
      <c r="D10" s="211">
        <f t="shared" si="1"/>
        <v>0</v>
      </c>
      <c r="E10" s="211">
        <f t="shared" si="1"/>
        <v>0</v>
      </c>
      <c r="F10" s="211">
        <f t="shared" si="1"/>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1">
        <f t="shared" si="1"/>
        <v>0</v>
      </c>
      <c r="R10" s="211">
        <f t="shared" si="1"/>
        <v>0</v>
      </c>
    </row>
    <row r="11" spans="1:18" ht="20">
      <c r="A11" s="347" t="s">
        <v>125</v>
      </c>
      <c r="B11" s="216"/>
      <c r="C11" s="216"/>
      <c r="D11" s="216"/>
      <c r="E11" s="216"/>
      <c r="F11" s="216"/>
      <c r="G11" s="216"/>
      <c r="H11" s="216"/>
      <c r="I11" s="216"/>
      <c r="J11" s="216"/>
      <c r="K11" s="216"/>
      <c r="L11" s="216"/>
      <c r="M11" s="216"/>
      <c r="N11" s="216"/>
      <c r="O11" s="216"/>
      <c r="P11" s="216"/>
      <c r="Q11" s="216"/>
      <c r="R11" s="216"/>
    </row>
    <row r="12" spans="1:18" ht="20">
      <c r="A12" s="347" t="s">
        <v>126</v>
      </c>
      <c r="B12" s="206"/>
      <c r="C12" s="206"/>
      <c r="D12" s="206"/>
      <c r="E12" s="206"/>
      <c r="F12" s="206"/>
      <c r="G12" s="206"/>
      <c r="H12" s="206"/>
      <c r="I12" s="206"/>
      <c r="J12" s="206"/>
      <c r="K12" s="206"/>
      <c r="L12" s="206"/>
      <c r="M12" s="206"/>
      <c r="N12" s="206"/>
      <c r="O12" s="206"/>
      <c r="P12" s="206"/>
      <c r="Q12" s="206"/>
      <c r="R12" s="182">
        <f>SUM(B12:Q12)</f>
        <v>0</v>
      </c>
    </row>
    <row r="13" spans="1:18" ht="20">
      <c r="A13" s="347" t="s">
        <v>509</v>
      </c>
      <c r="B13" s="206"/>
      <c r="C13" s="206"/>
      <c r="D13" s="206"/>
      <c r="E13" s="206"/>
      <c r="F13" s="206"/>
      <c r="G13" s="206"/>
      <c r="H13" s="206"/>
      <c r="I13" s="206"/>
      <c r="J13" s="206"/>
      <c r="K13" s="206"/>
      <c r="L13" s="206"/>
      <c r="M13" s="206"/>
      <c r="N13" s="206"/>
      <c r="O13" s="206"/>
      <c r="P13" s="206"/>
      <c r="Q13" s="206"/>
      <c r="R13" s="182">
        <f>SUM(B13:Q13)</f>
        <v>0</v>
      </c>
    </row>
    <row r="14" spans="1:18" ht="20">
      <c r="A14" s="347" t="s">
        <v>510</v>
      </c>
      <c r="B14" s="211">
        <f>B12-B13</f>
        <v>0</v>
      </c>
      <c r="C14" s="211">
        <f t="shared" ref="C14:R14" si="2">C12-C13</f>
        <v>0</v>
      </c>
      <c r="D14" s="211">
        <f t="shared" si="2"/>
        <v>0</v>
      </c>
      <c r="E14" s="211">
        <f t="shared" si="2"/>
        <v>0</v>
      </c>
      <c r="F14" s="211">
        <f t="shared" si="2"/>
        <v>0</v>
      </c>
      <c r="G14" s="211">
        <f t="shared" si="2"/>
        <v>0</v>
      </c>
      <c r="H14" s="211">
        <f t="shared" si="2"/>
        <v>0</v>
      </c>
      <c r="I14" s="211">
        <f t="shared" si="2"/>
        <v>0</v>
      </c>
      <c r="J14" s="211">
        <f t="shared" si="2"/>
        <v>0</v>
      </c>
      <c r="K14" s="211">
        <f t="shared" si="2"/>
        <v>0</v>
      </c>
      <c r="L14" s="211">
        <f t="shared" si="2"/>
        <v>0</v>
      </c>
      <c r="M14" s="211">
        <f t="shared" si="2"/>
        <v>0</v>
      </c>
      <c r="N14" s="211">
        <f t="shared" si="2"/>
        <v>0</v>
      </c>
      <c r="O14" s="211">
        <f t="shared" si="2"/>
        <v>0</v>
      </c>
      <c r="P14" s="211">
        <f t="shared" si="2"/>
        <v>0</v>
      </c>
      <c r="Q14" s="211">
        <f t="shared" si="2"/>
        <v>0</v>
      </c>
      <c r="R14" s="211">
        <f t="shared" si="2"/>
        <v>0</v>
      </c>
    </row>
    <row r="15" spans="1:18" ht="20">
      <c r="A15" s="347" t="s">
        <v>511</v>
      </c>
      <c r="B15" s="211">
        <f>B10-B14</f>
        <v>0</v>
      </c>
      <c r="C15" s="211">
        <f t="shared" ref="C15:R15" si="3">C10-C14</f>
        <v>0</v>
      </c>
      <c r="D15" s="211">
        <f t="shared" si="3"/>
        <v>0</v>
      </c>
      <c r="E15" s="211">
        <f t="shared" si="3"/>
        <v>0</v>
      </c>
      <c r="F15" s="211">
        <f t="shared" si="3"/>
        <v>0</v>
      </c>
      <c r="G15" s="211">
        <f t="shared" si="3"/>
        <v>0</v>
      </c>
      <c r="H15" s="211">
        <f t="shared" si="3"/>
        <v>0</v>
      </c>
      <c r="I15" s="211">
        <f t="shared" si="3"/>
        <v>0</v>
      </c>
      <c r="J15" s="211">
        <f t="shared" si="3"/>
        <v>0</v>
      </c>
      <c r="K15" s="211">
        <f t="shared" si="3"/>
        <v>0</v>
      </c>
      <c r="L15" s="211">
        <f t="shared" si="3"/>
        <v>0</v>
      </c>
      <c r="M15" s="211">
        <f t="shared" si="3"/>
        <v>0</v>
      </c>
      <c r="N15" s="211">
        <f t="shared" si="3"/>
        <v>0</v>
      </c>
      <c r="O15" s="211">
        <f t="shared" si="3"/>
        <v>0</v>
      </c>
      <c r="P15" s="211">
        <f t="shared" si="3"/>
        <v>0</v>
      </c>
      <c r="Q15" s="211">
        <f t="shared" si="3"/>
        <v>0</v>
      </c>
      <c r="R15" s="211">
        <f t="shared" si="3"/>
        <v>0</v>
      </c>
    </row>
    <row r="16" spans="1:18" ht="40">
      <c r="A16" s="347" t="s">
        <v>130</v>
      </c>
      <c r="B16" s="216"/>
      <c r="C16" s="216"/>
      <c r="D16" s="216"/>
      <c r="E16" s="216"/>
      <c r="F16" s="216"/>
      <c r="G16" s="216"/>
      <c r="H16" s="216"/>
      <c r="I16" s="216"/>
      <c r="J16" s="216"/>
      <c r="K16" s="216"/>
      <c r="L16" s="216"/>
      <c r="M16" s="216"/>
      <c r="N16" s="216"/>
      <c r="O16" s="216"/>
      <c r="P16" s="216"/>
      <c r="Q16" s="216"/>
      <c r="R16" s="216"/>
    </row>
    <row r="17" spans="1:18" ht="20">
      <c r="A17" s="347" t="s">
        <v>512</v>
      </c>
      <c r="B17" s="206"/>
      <c r="C17" s="206"/>
      <c r="D17" s="206"/>
      <c r="E17" s="206"/>
      <c r="F17" s="206"/>
      <c r="G17" s="206"/>
      <c r="H17" s="206"/>
      <c r="I17" s="206"/>
      <c r="J17" s="206"/>
      <c r="K17" s="206"/>
      <c r="L17" s="206"/>
      <c r="M17" s="206"/>
      <c r="N17" s="206"/>
      <c r="O17" s="206"/>
      <c r="P17" s="206"/>
      <c r="Q17" s="206"/>
      <c r="R17" s="182">
        <f>SUM(B17:Q17)</f>
        <v>0</v>
      </c>
    </row>
    <row r="18" spans="1:18" ht="20">
      <c r="A18" s="347" t="s">
        <v>513</v>
      </c>
      <c r="B18" s="206"/>
      <c r="C18" s="206"/>
      <c r="D18" s="206"/>
      <c r="E18" s="206"/>
      <c r="F18" s="206"/>
      <c r="G18" s="206"/>
      <c r="H18" s="206"/>
      <c r="I18" s="206"/>
      <c r="J18" s="206"/>
      <c r="K18" s="206"/>
      <c r="L18" s="206"/>
      <c r="M18" s="206"/>
      <c r="N18" s="206"/>
      <c r="O18" s="206"/>
      <c r="P18" s="206"/>
      <c r="Q18" s="206"/>
      <c r="R18" s="182">
        <f>SUM(B18:Q18)</f>
        <v>0</v>
      </c>
    </row>
    <row r="19" spans="1:18" ht="40">
      <c r="A19" s="347" t="s">
        <v>133</v>
      </c>
      <c r="B19" s="206"/>
      <c r="C19" s="206"/>
      <c r="D19" s="206"/>
      <c r="E19" s="206"/>
      <c r="F19" s="206"/>
      <c r="G19" s="206"/>
      <c r="H19" s="180"/>
      <c r="I19" s="206"/>
      <c r="J19" s="206"/>
      <c r="K19" s="206"/>
      <c r="L19" s="206"/>
      <c r="M19" s="206"/>
      <c r="N19" s="206"/>
      <c r="O19" s="206"/>
      <c r="P19" s="206"/>
      <c r="Q19" s="206"/>
      <c r="R19" s="182">
        <f>SUM(B19:Q19)</f>
        <v>0</v>
      </c>
    </row>
    <row r="20" spans="1:18" ht="40">
      <c r="A20" s="347" t="s">
        <v>514</v>
      </c>
      <c r="B20" s="211">
        <f>SUM(B17:B19)</f>
        <v>0</v>
      </c>
      <c r="C20" s="211">
        <f t="shared" ref="C20:R20" si="4">SUM(C17:C19)</f>
        <v>0</v>
      </c>
      <c r="D20" s="211">
        <f t="shared" si="4"/>
        <v>0</v>
      </c>
      <c r="E20" s="211">
        <f t="shared" si="4"/>
        <v>0</v>
      </c>
      <c r="F20" s="211">
        <f t="shared" si="4"/>
        <v>0</v>
      </c>
      <c r="G20" s="211">
        <f t="shared" si="4"/>
        <v>0</v>
      </c>
      <c r="H20" s="211">
        <f t="shared" si="4"/>
        <v>0</v>
      </c>
      <c r="I20" s="211">
        <f t="shared" si="4"/>
        <v>0</v>
      </c>
      <c r="J20" s="211">
        <f t="shared" si="4"/>
        <v>0</v>
      </c>
      <c r="K20" s="211">
        <f t="shared" si="4"/>
        <v>0</v>
      </c>
      <c r="L20" s="211">
        <f t="shared" si="4"/>
        <v>0</v>
      </c>
      <c r="M20" s="211">
        <f t="shared" si="4"/>
        <v>0</v>
      </c>
      <c r="N20" s="211">
        <f t="shared" si="4"/>
        <v>0</v>
      </c>
      <c r="O20" s="211">
        <f t="shared" si="4"/>
        <v>0</v>
      </c>
      <c r="P20" s="211">
        <f t="shared" si="4"/>
        <v>0</v>
      </c>
      <c r="Q20" s="211">
        <f t="shared" si="4"/>
        <v>0</v>
      </c>
      <c r="R20" s="211">
        <f t="shared" si="4"/>
        <v>0</v>
      </c>
    </row>
    <row r="21" spans="1:18" ht="20">
      <c r="A21" s="347" t="s">
        <v>515</v>
      </c>
      <c r="B21" s="211">
        <f>B15+B20</f>
        <v>0</v>
      </c>
      <c r="C21" s="211">
        <f t="shared" ref="C21:Q21" si="5">C15+C20</f>
        <v>0</v>
      </c>
      <c r="D21" s="211">
        <f t="shared" si="5"/>
        <v>0</v>
      </c>
      <c r="E21" s="211">
        <f t="shared" si="5"/>
        <v>0</v>
      </c>
      <c r="F21" s="211">
        <f t="shared" si="5"/>
        <v>0</v>
      </c>
      <c r="G21" s="211">
        <f t="shared" si="5"/>
        <v>0</v>
      </c>
      <c r="H21" s="211">
        <f t="shared" si="5"/>
        <v>0</v>
      </c>
      <c r="I21" s="211">
        <f t="shared" si="5"/>
        <v>0</v>
      </c>
      <c r="J21" s="211">
        <f t="shared" si="5"/>
        <v>0</v>
      </c>
      <c r="K21" s="211">
        <f t="shared" si="5"/>
        <v>0</v>
      </c>
      <c r="L21" s="211">
        <f t="shared" si="5"/>
        <v>0</v>
      </c>
      <c r="M21" s="211">
        <f t="shared" si="5"/>
        <v>0</v>
      </c>
      <c r="N21" s="211">
        <f t="shared" si="5"/>
        <v>0</v>
      </c>
      <c r="O21" s="211">
        <f t="shared" si="5"/>
        <v>0</v>
      </c>
      <c r="P21" s="211">
        <f t="shared" si="5"/>
        <v>0</v>
      </c>
      <c r="Q21" s="211">
        <f t="shared" si="5"/>
        <v>0</v>
      </c>
      <c r="R21" s="211">
        <f>R15+R20</f>
        <v>0</v>
      </c>
    </row>
    <row r="22" spans="1:18" ht="20">
      <c r="A22" s="347" t="s">
        <v>136</v>
      </c>
      <c r="B22" s="206"/>
      <c r="C22" s="206"/>
      <c r="D22" s="206"/>
      <c r="E22" s="206"/>
      <c r="F22" s="206"/>
      <c r="G22" s="206"/>
      <c r="H22" s="206"/>
      <c r="I22" s="206"/>
      <c r="J22" s="206"/>
      <c r="K22" s="206"/>
      <c r="L22" s="206"/>
      <c r="M22" s="206"/>
      <c r="N22" s="206"/>
      <c r="O22" s="206"/>
      <c r="P22" s="206"/>
      <c r="Q22" s="206"/>
      <c r="R22" s="182">
        <f>SUM(B22:Q22)</f>
        <v>0</v>
      </c>
    </row>
    <row r="23" spans="1:18" ht="20">
      <c r="A23" s="344" t="s">
        <v>118</v>
      </c>
      <c r="B23" s="211">
        <f>B21+B22</f>
        <v>0</v>
      </c>
      <c r="C23" s="211">
        <f t="shared" ref="C23:R23" si="6">C21+C22</f>
        <v>0</v>
      </c>
      <c r="D23" s="211">
        <f t="shared" si="6"/>
        <v>0</v>
      </c>
      <c r="E23" s="211">
        <f t="shared" si="6"/>
        <v>0</v>
      </c>
      <c r="F23" s="211">
        <f t="shared" si="6"/>
        <v>0</v>
      </c>
      <c r="G23" s="211">
        <f t="shared" si="6"/>
        <v>0</v>
      </c>
      <c r="H23" s="211">
        <f t="shared" si="6"/>
        <v>0</v>
      </c>
      <c r="I23" s="211">
        <f t="shared" si="6"/>
        <v>0</v>
      </c>
      <c r="J23" s="211">
        <f t="shared" si="6"/>
        <v>0</v>
      </c>
      <c r="K23" s="211">
        <f t="shared" si="6"/>
        <v>0</v>
      </c>
      <c r="L23" s="211">
        <f t="shared" si="6"/>
        <v>0</v>
      </c>
      <c r="M23" s="211">
        <f t="shared" si="6"/>
        <v>0</v>
      </c>
      <c r="N23" s="211">
        <f t="shared" si="6"/>
        <v>0</v>
      </c>
      <c r="O23" s="211">
        <f t="shared" si="6"/>
        <v>0</v>
      </c>
      <c r="P23" s="211">
        <f t="shared" si="6"/>
        <v>0</v>
      </c>
      <c r="Q23" s="211">
        <f t="shared" si="6"/>
        <v>0</v>
      </c>
      <c r="R23" s="211">
        <f t="shared" si="6"/>
        <v>0</v>
      </c>
    </row>
    <row r="24" spans="1:18" ht="20">
      <c r="A24" s="344" t="s">
        <v>516</v>
      </c>
      <c r="B24" s="216"/>
      <c r="C24" s="216"/>
      <c r="D24" s="216"/>
      <c r="E24" s="216"/>
      <c r="F24" s="216"/>
      <c r="G24" s="216"/>
      <c r="H24" s="216"/>
      <c r="I24" s="216"/>
      <c r="J24" s="216"/>
      <c r="K24" s="216"/>
      <c r="L24" s="216"/>
      <c r="M24" s="216"/>
      <c r="N24" s="216"/>
      <c r="O24" s="216"/>
      <c r="P24" s="216"/>
      <c r="Q24" s="216"/>
      <c r="R24" s="216"/>
    </row>
    <row r="25" spans="1:18" ht="20">
      <c r="A25" s="347" t="s">
        <v>517</v>
      </c>
      <c r="B25" s="216"/>
      <c r="C25" s="216"/>
      <c r="D25" s="216"/>
      <c r="E25" s="216"/>
      <c r="F25" s="216"/>
      <c r="G25" s="216"/>
      <c r="H25" s="216"/>
      <c r="I25" s="216"/>
      <c r="J25" s="216"/>
      <c r="K25" s="216"/>
      <c r="L25" s="216"/>
      <c r="M25" s="216"/>
      <c r="N25" s="216"/>
      <c r="O25" s="216"/>
      <c r="P25" s="216"/>
      <c r="Q25" s="216"/>
      <c r="R25" s="216"/>
    </row>
    <row r="26" spans="1:18" ht="20">
      <c r="A26" s="347" t="s">
        <v>518</v>
      </c>
      <c r="B26" s="206"/>
      <c r="C26" s="206"/>
      <c r="D26" s="206"/>
      <c r="E26" s="206"/>
      <c r="F26" s="206"/>
      <c r="G26" s="206"/>
      <c r="H26" s="206"/>
      <c r="I26" s="206"/>
      <c r="J26" s="206"/>
      <c r="K26" s="206"/>
      <c r="L26" s="206"/>
      <c r="M26" s="206"/>
      <c r="N26" s="206"/>
      <c r="O26" s="206"/>
      <c r="P26" s="206"/>
      <c r="Q26" s="206"/>
      <c r="R26" s="182">
        <f>SUM(B26:Q26)</f>
        <v>0</v>
      </c>
    </row>
    <row r="27" spans="1:18" ht="20">
      <c r="A27" s="347" t="s">
        <v>519</v>
      </c>
      <c r="B27" s="206"/>
      <c r="C27" s="206"/>
      <c r="D27" s="206"/>
      <c r="E27" s="206"/>
      <c r="F27" s="206"/>
      <c r="G27" s="206"/>
      <c r="H27" s="206"/>
      <c r="I27" s="206"/>
      <c r="J27" s="206"/>
      <c r="K27" s="206"/>
      <c r="L27" s="206"/>
      <c r="M27" s="206"/>
      <c r="N27" s="206"/>
      <c r="O27" s="206"/>
      <c r="P27" s="206"/>
      <c r="Q27" s="206"/>
      <c r="R27" s="182">
        <f>SUM(B27:Q27)</f>
        <v>0</v>
      </c>
    </row>
    <row r="28" spans="1:18" ht="20">
      <c r="A28" s="347" t="s">
        <v>520</v>
      </c>
      <c r="B28" s="206"/>
      <c r="C28" s="206"/>
      <c r="D28" s="206"/>
      <c r="E28" s="206"/>
      <c r="F28" s="206"/>
      <c r="G28" s="206"/>
      <c r="H28" s="206"/>
      <c r="I28" s="206"/>
      <c r="J28" s="206"/>
      <c r="K28" s="206"/>
      <c r="L28" s="206"/>
      <c r="M28" s="206"/>
      <c r="N28" s="206"/>
      <c r="O28" s="206"/>
      <c r="P28" s="206"/>
      <c r="Q28" s="206"/>
      <c r="R28" s="182">
        <f>SUM(B28:Q28)</f>
        <v>0</v>
      </c>
    </row>
    <row r="29" spans="1:18" ht="20">
      <c r="A29" s="347" t="s">
        <v>143</v>
      </c>
      <c r="B29" s="211">
        <f>B26-B27+B28</f>
        <v>0</v>
      </c>
      <c r="C29" s="211">
        <f t="shared" ref="C29:R29" si="7">C26-C27+C28</f>
        <v>0</v>
      </c>
      <c r="D29" s="211">
        <f t="shared" si="7"/>
        <v>0</v>
      </c>
      <c r="E29" s="211">
        <f t="shared" si="7"/>
        <v>0</v>
      </c>
      <c r="F29" s="211">
        <f t="shared" si="7"/>
        <v>0</v>
      </c>
      <c r="G29" s="211">
        <f t="shared" si="7"/>
        <v>0</v>
      </c>
      <c r="H29" s="211">
        <f t="shared" si="7"/>
        <v>0</v>
      </c>
      <c r="I29" s="211">
        <f t="shared" si="7"/>
        <v>0</v>
      </c>
      <c r="J29" s="211">
        <f t="shared" si="7"/>
        <v>0</v>
      </c>
      <c r="K29" s="211">
        <f t="shared" si="7"/>
        <v>0</v>
      </c>
      <c r="L29" s="211">
        <f t="shared" si="7"/>
        <v>0</v>
      </c>
      <c r="M29" s="211">
        <f t="shared" si="7"/>
        <v>0</v>
      </c>
      <c r="N29" s="211">
        <f t="shared" si="7"/>
        <v>0</v>
      </c>
      <c r="O29" s="211">
        <f t="shared" si="7"/>
        <v>0</v>
      </c>
      <c r="P29" s="211">
        <f t="shared" si="7"/>
        <v>0</v>
      </c>
      <c r="Q29" s="211">
        <f t="shared" si="7"/>
        <v>0</v>
      </c>
      <c r="R29" s="211">
        <f t="shared" si="7"/>
        <v>0</v>
      </c>
    </row>
    <row r="30" spans="1:18" ht="20">
      <c r="A30" s="347" t="s">
        <v>144</v>
      </c>
      <c r="B30" s="206"/>
      <c r="C30" s="206"/>
      <c r="D30" s="206"/>
      <c r="E30" s="206"/>
      <c r="F30" s="206"/>
      <c r="G30" s="206"/>
      <c r="H30" s="206"/>
      <c r="I30" s="206"/>
      <c r="J30" s="206"/>
      <c r="K30" s="206"/>
      <c r="L30" s="206"/>
      <c r="M30" s="206"/>
      <c r="N30" s="206"/>
      <c r="O30" s="206"/>
      <c r="P30" s="206"/>
      <c r="Q30" s="206"/>
      <c r="R30" s="182">
        <f>SUM(B30:Q30)</f>
        <v>0</v>
      </c>
    </row>
    <row r="31" spans="1:18" ht="20">
      <c r="A31" s="344" t="s">
        <v>138</v>
      </c>
      <c r="B31" s="211">
        <f>B29+B30</f>
        <v>0</v>
      </c>
      <c r="C31" s="211">
        <f t="shared" ref="C31:R31" si="8">C29+C30</f>
        <v>0</v>
      </c>
      <c r="D31" s="211">
        <f t="shared" si="8"/>
        <v>0</v>
      </c>
      <c r="E31" s="211">
        <f t="shared" si="8"/>
        <v>0</v>
      </c>
      <c r="F31" s="211">
        <f t="shared" si="8"/>
        <v>0</v>
      </c>
      <c r="G31" s="211">
        <f t="shared" si="8"/>
        <v>0</v>
      </c>
      <c r="H31" s="211">
        <f t="shared" si="8"/>
        <v>0</v>
      </c>
      <c r="I31" s="211">
        <f t="shared" si="8"/>
        <v>0</v>
      </c>
      <c r="J31" s="211">
        <f t="shared" si="8"/>
        <v>0</v>
      </c>
      <c r="K31" s="211">
        <f t="shared" si="8"/>
        <v>0</v>
      </c>
      <c r="L31" s="211">
        <f t="shared" si="8"/>
        <v>0</v>
      </c>
      <c r="M31" s="211">
        <f t="shared" si="8"/>
        <v>0</v>
      </c>
      <c r="N31" s="211">
        <f t="shared" si="8"/>
        <v>0</v>
      </c>
      <c r="O31" s="211">
        <f t="shared" si="8"/>
        <v>0</v>
      </c>
      <c r="P31" s="211">
        <f t="shared" si="8"/>
        <v>0</v>
      </c>
      <c r="Q31" s="211">
        <f t="shared" si="8"/>
        <v>0</v>
      </c>
      <c r="R31" s="211">
        <f t="shared" si="8"/>
        <v>0</v>
      </c>
    </row>
    <row r="32" spans="1:18" ht="20">
      <c r="A32" s="344" t="s">
        <v>146</v>
      </c>
      <c r="B32" s="211">
        <f>B23-B31</f>
        <v>0</v>
      </c>
      <c r="C32" s="211">
        <f t="shared" ref="C32:R32" si="9">C23-C31</f>
        <v>0</v>
      </c>
      <c r="D32" s="211">
        <f t="shared" si="9"/>
        <v>0</v>
      </c>
      <c r="E32" s="211">
        <f t="shared" si="9"/>
        <v>0</v>
      </c>
      <c r="F32" s="211">
        <f t="shared" si="9"/>
        <v>0</v>
      </c>
      <c r="G32" s="211">
        <f t="shared" si="9"/>
        <v>0</v>
      </c>
      <c r="H32" s="211">
        <f t="shared" si="9"/>
        <v>0</v>
      </c>
      <c r="I32" s="211">
        <f t="shared" si="9"/>
        <v>0</v>
      </c>
      <c r="J32" s="211">
        <f t="shared" si="9"/>
        <v>0</v>
      </c>
      <c r="K32" s="211">
        <f t="shared" si="9"/>
        <v>0</v>
      </c>
      <c r="L32" s="211">
        <f t="shared" si="9"/>
        <v>0</v>
      </c>
      <c r="M32" s="211">
        <f t="shared" si="9"/>
        <v>0</v>
      </c>
      <c r="N32" s="211">
        <f t="shared" si="9"/>
        <v>0</v>
      </c>
      <c r="O32" s="211">
        <f t="shared" si="9"/>
        <v>0</v>
      </c>
      <c r="P32" s="211">
        <f t="shared" si="9"/>
        <v>0</v>
      </c>
      <c r="Q32" s="211">
        <f t="shared" si="9"/>
        <v>0</v>
      </c>
      <c r="R32" s="211">
        <f t="shared" si="9"/>
        <v>0</v>
      </c>
    </row>
  </sheetData>
  <mergeCells count="19">
    <mergeCell ref="P2:P3"/>
    <mergeCell ref="F2:F3"/>
    <mergeCell ref="A1:R1"/>
    <mergeCell ref="A2:A3"/>
    <mergeCell ref="B2:B3"/>
    <mergeCell ref="C2:C3"/>
    <mergeCell ref="D2:D3"/>
    <mergeCell ref="E2:E3"/>
    <mergeCell ref="Q2:Q3"/>
    <mergeCell ref="R2:R3"/>
    <mergeCell ref="G2:G3"/>
    <mergeCell ref="H2:H3"/>
    <mergeCell ref="I2:I3"/>
    <mergeCell ref="J2:J3"/>
    <mergeCell ref="K2:K3"/>
    <mergeCell ref="L2:L3"/>
    <mergeCell ref="M2:M3"/>
    <mergeCell ref="N2:N3"/>
    <mergeCell ref="O2:O3"/>
  </mergeCells>
  <dataValidations count="1">
    <dataValidation type="decimal" showErrorMessage="1" errorTitle="Kesalahan Jenis Data" error="Data yang dimasukkan harus berupa Angka!" sqref="B26:R28 B22:R22 B17:R19 B12:R13 B9:R9 B6:R7 B30:R30" xr:uid="{00000000-0002-0000-2200-000000000000}">
      <formula1>-1000000000000000000</formula1>
      <formula2>1000000000000000000</formula2>
    </dataValidation>
  </dataValidations>
  <pageMargins left="0.25" right="0.25" top="0.75" bottom="0.75" header="0.3" footer="0.3"/>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D7"/>
  <sheetViews>
    <sheetView zoomScaleNormal="100" workbookViewId="0">
      <selection activeCell="E16" sqref="A1:XFD1048576"/>
    </sheetView>
  </sheetViews>
  <sheetFormatPr baseColWidth="10" defaultColWidth="9.1640625" defaultRowHeight="19"/>
  <cols>
    <col min="1" max="1" width="48" style="268" bestFit="1" customWidth="1"/>
    <col min="2" max="2" width="14" style="268" customWidth="1"/>
    <col min="3" max="3" width="11.6640625" style="268" customWidth="1"/>
    <col min="4" max="4" width="15.83203125" style="268" customWidth="1"/>
    <col min="5" max="16384" width="9.1640625" style="268"/>
  </cols>
  <sheetData>
    <row r="1" spans="1:4">
      <c r="A1" s="680" t="s">
        <v>96</v>
      </c>
      <c r="B1" s="680"/>
      <c r="C1" s="680"/>
      <c r="D1" s="680"/>
    </row>
    <row r="2" spans="1:4">
      <c r="A2" s="678" t="s">
        <v>0</v>
      </c>
      <c r="B2" s="678" t="s">
        <v>89</v>
      </c>
      <c r="C2" s="677" t="s">
        <v>90</v>
      </c>
      <c r="D2" s="677"/>
    </row>
    <row r="3" spans="1:4" ht="20">
      <c r="A3" s="679"/>
      <c r="B3" s="679"/>
      <c r="C3" s="262" t="s">
        <v>91</v>
      </c>
      <c r="D3" s="262" t="s">
        <v>92</v>
      </c>
    </row>
    <row r="4" spans="1:4">
      <c r="A4" s="269" t="s">
        <v>93</v>
      </c>
      <c r="B4" s="260"/>
      <c r="C4" s="263"/>
      <c r="D4" s="270"/>
    </row>
    <row r="5" spans="1:4">
      <c r="A5" s="269" t="s">
        <v>94</v>
      </c>
      <c r="B5" s="260"/>
      <c r="C5" s="263"/>
      <c r="D5" s="270"/>
    </row>
    <row r="6" spans="1:4" ht="35.25" customHeight="1">
      <c r="A6" s="271" t="s">
        <v>95</v>
      </c>
      <c r="B6" s="260"/>
      <c r="C6" s="263"/>
      <c r="D6" s="270"/>
    </row>
    <row r="7" spans="1:4">
      <c r="A7" s="269" t="s">
        <v>7</v>
      </c>
      <c r="B7" s="264"/>
      <c r="C7" s="265">
        <f>SUM(C4:C6)</f>
        <v>0</v>
      </c>
      <c r="D7" s="265">
        <f>SUM(D4:D6)</f>
        <v>0</v>
      </c>
    </row>
  </sheetData>
  <mergeCells count="4">
    <mergeCell ref="C2:D2"/>
    <mergeCell ref="A2:A3"/>
    <mergeCell ref="B2:B3"/>
    <mergeCell ref="A1:D1"/>
  </mergeCells>
  <pageMargins left="0.7" right="0.7" top="0.75" bottom="0.75" header="0.3" footer="0.3"/>
  <pageSetup paperSize="9" scale="9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H20"/>
  <sheetViews>
    <sheetView zoomScaleNormal="100" zoomScaleSheetLayoutView="100" workbookViewId="0">
      <selection activeCell="E16" sqref="A1:XFD1048576"/>
    </sheetView>
  </sheetViews>
  <sheetFormatPr baseColWidth="10" defaultColWidth="8.83203125" defaultRowHeight="15"/>
  <cols>
    <col min="1" max="1" width="2.5" style="114" customWidth="1"/>
    <col min="2" max="2" width="16.6640625" style="114" customWidth="1"/>
    <col min="3" max="5" width="19.1640625" style="114" customWidth="1"/>
    <col min="6" max="6" width="22.5" style="114" customWidth="1"/>
    <col min="7" max="7" width="23.33203125" style="114" customWidth="1"/>
    <col min="8" max="8" width="20.5" style="114" customWidth="1"/>
    <col min="9" max="9" width="2.33203125" style="114" customWidth="1"/>
    <col min="10" max="256" width="8.83203125" style="114"/>
    <col min="257" max="257" width="2.5" style="114" customWidth="1"/>
    <col min="258" max="258" width="16.6640625" style="114" customWidth="1"/>
    <col min="259" max="261" width="19.1640625" style="114" customWidth="1"/>
    <col min="262" max="262" width="22.5" style="114" customWidth="1"/>
    <col min="263" max="263" width="23.33203125" style="114" customWidth="1"/>
    <col min="264" max="264" width="20.5" style="114" customWidth="1"/>
    <col min="265" max="265" width="2.33203125" style="114" customWidth="1"/>
    <col min="266" max="512" width="8.83203125" style="114"/>
    <col min="513" max="513" width="2.5" style="114" customWidth="1"/>
    <col min="514" max="514" width="16.6640625" style="114" customWidth="1"/>
    <col min="515" max="517" width="19.1640625" style="114" customWidth="1"/>
    <col min="518" max="518" width="22.5" style="114" customWidth="1"/>
    <col min="519" max="519" width="23.33203125" style="114" customWidth="1"/>
    <col min="520" max="520" width="20.5" style="114" customWidth="1"/>
    <col min="521" max="521" width="2.33203125" style="114" customWidth="1"/>
    <col min="522" max="768" width="8.83203125" style="114"/>
    <col min="769" max="769" width="2.5" style="114" customWidth="1"/>
    <col min="770" max="770" width="16.6640625" style="114" customWidth="1"/>
    <col min="771" max="773" width="19.1640625" style="114" customWidth="1"/>
    <col min="774" max="774" width="22.5" style="114" customWidth="1"/>
    <col min="775" max="775" width="23.33203125" style="114" customWidth="1"/>
    <col min="776" max="776" width="20.5" style="114" customWidth="1"/>
    <col min="777" max="777" width="2.33203125" style="114" customWidth="1"/>
    <col min="778" max="1024" width="8.83203125" style="114"/>
    <col min="1025" max="1025" width="2.5" style="114" customWidth="1"/>
    <col min="1026" max="1026" width="16.6640625" style="114" customWidth="1"/>
    <col min="1027" max="1029" width="19.1640625" style="114" customWidth="1"/>
    <col min="1030" max="1030" width="22.5" style="114" customWidth="1"/>
    <col min="1031" max="1031" width="23.33203125" style="114" customWidth="1"/>
    <col min="1032" max="1032" width="20.5" style="114" customWidth="1"/>
    <col min="1033" max="1033" width="2.33203125" style="114" customWidth="1"/>
    <col min="1034" max="1280" width="8.83203125" style="114"/>
    <col min="1281" max="1281" width="2.5" style="114" customWidth="1"/>
    <col min="1282" max="1282" width="16.6640625" style="114" customWidth="1"/>
    <col min="1283" max="1285" width="19.1640625" style="114" customWidth="1"/>
    <col min="1286" max="1286" width="22.5" style="114" customWidth="1"/>
    <col min="1287" max="1287" width="23.33203125" style="114" customWidth="1"/>
    <col min="1288" max="1288" width="20.5" style="114" customWidth="1"/>
    <col min="1289" max="1289" width="2.33203125" style="114" customWidth="1"/>
    <col min="1290" max="1536" width="8.83203125" style="114"/>
    <col min="1537" max="1537" width="2.5" style="114" customWidth="1"/>
    <col min="1538" max="1538" width="16.6640625" style="114" customWidth="1"/>
    <col min="1539" max="1541" width="19.1640625" style="114" customWidth="1"/>
    <col min="1542" max="1542" width="22.5" style="114" customWidth="1"/>
    <col min="1543" max="1543" width="23.33203125" style="114" customWidth="1"/>
    <col min="1544" max="1544" width="20.5" style="114" customWidth="1"/>
    <col min="1545" max="1545" width="2.33203125" style="114" customWidth="1"/>
    <col min="1546" max="1792" width="8.83203125" style="114"/>
    <col min="1793" max="1793" width="2.5" style="114" customWidth="1"/>
    <col min="1794" max="1794" width="16.6640625" style="114" customWidth="1"/>
    <col min="1795" max="1797" width="19.1640625" style="114" customWidth="1"/>
    <col min="1798" max="1798" width="22.5" style="114" customWidth="1"/>
    <col min="1799" max="1799" width="23.33203125" style="114" customWidth="1"/>
    <col min="1800" max="1800" width="20.5" style="114" customWidth="1"/>
    <col min="1801" max="1801" width="2.33203125" style="114" customWidth="1"/>
    <col min="1802" max="2048" width="8.83203125" style="114"/>
    <col min="2049" max="2049" width="2.5" style="114" customWidth="1"/>
    <col min="2050" max="2050" width="16.6640625" style="114" customWidth="1"/>
    <col min="2051" max="2053" width="19.1640625" style="114" customWidth="1"/>
    <col min="2054" max="2054" width="22.5" style="114" customWidth="1"/>
    <col min="2055" max="2055" width="23.33203125" style="114" customWidth="1"/>
    <col min="2056" max="2056" width="20.5" style="114" customWidth="1"/>
    <col min="2057" max="2057" width="2.33203125" style="114" customWidth="1"/>
    <col min="2058" max="2304" width="8.83203125" style="114"/>
    <col min="2305" max="2305" width="2.5" style="114" customWidth="1"/>
    <col min="2306" max="2306" width="16.6640625" style="114" customWidth="1"/>
    <col min="2307" max="2309" width="19.1640625" style="114" customWidth="1"/>
    <col min="2310" max="2310" width="22.5" style="114" customWidth="1"/>
    <col min="2311" max="2311" width="23.33203125" style="114" customWidth="1"/>
    <col min="2312" max="2312" width="20.5" style="114" customWidth="1"/>
    <col min="2313" max="2313" width="2.33203125" style="114" customWidth="1"/>
    <col min="2314" max="2560" width="8.83203125" style="114"/>
    <col min="2561" max="2561" width="2.5" style="114" customWidth="1"/>
    <col min="2562" max="2562" width="16.6640625" style="114" customWidth="1"/>
    <col min="2563" max="2565" width="19.1640625" style="114" customWidth="1"/>
    <col min="2566" max="2566" width="22.5" style="114" customWidth="1"/>
    <col min="2567" max="2567" width="23.33203125" style="114" customWidth="1"/>
    <col min="2568" max="2568" width="20.5" style="114" customWidth="1"/>
    <col min="2569" max="2569" width="2.33203125" style="114" customWidth="1"/>
    <col min="2570" max="2816" width="8.83203125" style="114"/>
    <col min="2817" max="2817" width="2.5" style="114" customWidth="1"/>
    <col min="2818" max="2818" width="16.6640625" style="114" customWidth="1"/>
    <col min="2819" max="2821" width="19.1640625" style="114" customWidth="1"/>
    <col min="2822" max="2822" width="22.5" style="114" customWidth="1"/>
    <col min="2823" max="2823" width="23.33203125" style="114" customWidth="1"/>
    <col min="2824" max="2824" width="20.5" style="114" customWidth="1"/>
    <col min="2825" max="2825" width="2.33203125" style="114" customWidth="1"/>
    <col min="2826" max="3072" width="8.83203125" style="114"/>
    <col min="3073" max="3073" width="2.5" style="114" customWidth="1"/>
    <col min="3074" max="3074" width="16.6640625" style="114" customWidth="1"/>
    <col min="3075" max="3077" width="19.1640625" style="114" customWidth="1"/>
    <col min="3078" max="3078" width="22.5" style="114" customWidth="1"/>
    <col min="3079" max="3079" width="23.33203125" style="114" customWidth="1"/>
    <col min="3080" max="3080" width="20.5" style="114" customWidth="1"/>
    <col min="3081" max="3081" width="2.33203125" style="114" customWidth="1"/>
    <col min="3082" max="3328" width="8.83203125" style="114"/>
    <col min="3329" max="3329" width="2.5" style="114" customWidth="1"/>
    <col min="3330" max="3330" width="16.6640625" style="114" customWidth="1"/>
    <col min="3331" max="3333" width="19.1640625" style="114" customWidth="1"/>
    <col min="3334" max="3334" width="22.5" style="114" customWidth="1"/>
    <col min="3335" max="3335" width="23.33203125" style="114" customWidth="1"/>
    <col min="3336" max="3336" width="20.5" style="114" customWidth="1"/>
    <col min="3337" max="3337" width="2.33203125" style="114" customWidth="1"/>
    <col min="3338" max="3584" width="8.83203125" style="114"/>
    <col min="3585" max="3585" width="2.5" style="114" customWidth="1"/>
    <col min="3586" max="3586" width="16.6640625" style="114" customWidth="1"/>
    <col min="3587" max="3589" width="19.1640625" style="114" customWidth="1"/>
    <col min="3590" max="3590" width="22.5" style="114" customWidth="1"/>
    <col min="3591" max="3591" width="23.33203125" style="114" customWidth="1"/>
    <col min="3592" max="3592" width="20.5" style="114" customWidth="1"/>
    <col min="3593" max="3593" width="2.33203125" style="114" customWidth="1"/>
    <col min="3594" max="3840" width="8.83203125" style="114"/>
    <col min="3841" max="3841" width="2.5" style="114" customWidth="1"/>
    <col min="3842" max="3842" width="16.6640625" style="114" customWidth="1"/>
    <col min="3843" max="3845" width="19.1640625" style="114" customWidth="1"/>
    <col min="3846" max="3846" width="22.5" style="114" customWidth="1"/>
    <col min="3847" max="3847" width="23.33203125" style="114" customWidth="1"/>
    <col min="3848" max="3848" width="20.5" style="114" customWidth="1"/>
    <col min="3849" max="3849" width="2.33203125" style="114" customWidth="1"/>
    <col min="3850" max="4096" width="8.83203125" style="114"/>
    <col min="4097" max="4097" width="2.5" style="114" customWidth="1"/>
    <col min="4098" max="4098" width="16.6640625" style="114" customWidth="1"/>
    <col min="4099" max="4101" width="19.1640625" style="114" customWidth="1"/>
    <col min="4102" max="4102" width="22.5" style="114" customWidth="1"/>
    <col min="4103" max="4103" width="23.33203125" style="114" customWidth="1"/>
    <col min="4104" max="4104" width="20.5" style="114" customWidth="1"/>
    <col min="4105" max="4105" width="2.33203125" style="114" customWidth="1"/>
    <col min="4106" max="4352" width="8.83203125" style="114"/>
    <col min="4353" max="4353" width="2.5" style="114" customWidth="1"/>
    <col min="4354" max="4354" width="16.6640625" style="114" customWidth="1"/>
    <col min="4355" max="4357" width="19.1640625" style="114" customWidth="1"/>
    <col min="4358" max="4358" width="22.5" style="114" customWidth="1"/>
    <col min="4359" max="4359" width="23.33203125" style="114" customWidth="1"/>
    <col min="4360" max="4360" width="20.5" style="114" customWidth="1"/>
    <col min="4361" max="4361" width="2.33203125" style="114" customWidth="1"/>
    <col min="4362" max="4608" width="8.83203125" style="114"/>
    <col min="4609" max="4609" width="2.5" style="114" customWidth="1"/>
    <col min="4610" max="4610" width="16.6640625" style="114" customWidth="1"/>
    <col min="4611" max="4613" width="19.1640625" style="114" customWidth="1"/>
    <col min="4614" max="4614" width="22.5" style="114" customWidth="1"/>
    <col min="4615" max="4615" width="23.33203125" style="114" customWidth="1"/>
    <col min="4616" max="4616" width="20.5" style="114" customWidth="1"/>
    <col min="4617" max="4617" width="2.33203125" style="114" customWidth="1"/>
    <col min="4618" max="4864" width="8.83203125" style="114"/>
    <col min="4865" max="4865" width="2.5" style="114" customWidth="1"/>
    <col min="4866" max="4866" width="16.6640625" style="114" customWidth="1"/>
    <col min="4867" max="4869" width="19.1640625" style="114" customWidth="1"/>
    <col min="4870" max="4870" width="22.5" style="114" customWidth="1"/>
    <col min="4871" max="4871" width="23.33203125" style="114" customWidth="1"/>
    <col min="4872" max="4872" width="20.5" style="114" customWidth="1"/>
    <col min="4873" max="4873" width="2.33203125" style="114" customWidth="1"/>
    <col min="4874" max="5120" width="8.83203125" style="114"/>
    <col min="5121" max="5121" width="2.5" style="114" customWidth="1"/>
    <col min="5122" max="5122" width="16.6640625" style="114" customWidth="1"/>
    <col min="5123" max="5125" width="19.1640625" style="114" customWidth="1"/>
    <col min="5126" max="5126" width="22.5" style="114" customWidth="1"/>
    <col min="5127" max="5127" width="23.33203125" style="114" customWidth="1"/>
    <col min="5128" max="5128" width="20.5" style="114" customWidth="1"/>
    <col min="5129" max="5129" width="2.33203125" style="114" customWidth="1"/>
    <col min="5130" max="5376" width="8.83203125" style="114"/>
    <col min="5377" max="5377" width="2.5" style="114" customWidth="1"/>
    <col min="5378" max="5378" width="16.6640625" style="114" customWidth="1"/>
    <col min="5379" max="5381" width="19.1640625" style="114" customWidth="1"/>
    <col min="5382" max="5382" width="22.5" style="114" customWidth="1"/>
    <col min="5383" max="5383" width="23.33203125" style="114" customWidth="1"/>
    <col min="5384" max="5384" width="20.5" style="114" customWidth="1"/>
    <col min="5385" max="5385" width="2.33203125" style="114" customWidth="1"/>
    <col min="5386" max="5632" width="8.83203125" style="114"/>
    <col min="5633" max="5633" width="2.5" style="114" customWidth="1"/>
    <col min="5634" max="5634" width="16.6640625" style="114" customWidth="1"/>
    <col min="5635" max="5637" width="19.1640625" style="114" customWidth="1"/>
    <col min="5638" max="5638" width="22.5" style="114" customWidth="1"/>
    <col min="5639" max="5639" width="23.33203125" style="114" customWidth="1"/>
    <col min="5640" max="5640" width="20.5" style="114" customWidth="1"/>
    <col min="5641" max="5641" width="2.33203125" style="114" customWidth="1"/>
    <col min="5642" max="5888" width="8.83203125" style="114"/>
    <col min="5889" max="5889" width="2.5" style="114" customWidth="1"/>
    <col min="5890" max="5890" width="16.6640625" style="114" customWidth="1"/>
    <col min="5891" max="5893" width="19.1640625" style="114" customWidth="1"/>
    <col min="5894" max="5894" width="22.5" style="114" customWidth="1"/>
    <col min="5895" max="5895" width="23.33203125" style="114" customWidth="1"/>
    <col min="5896" max="5896" width="20.5" style="114" customWidth="1"/>
    <col min="5897" max="5897" width="2.33203125" style="114" customWidth="1"/>
    <col min="5898" max="6144" width="8.83203125" style="114"/>
    <col min="6145" max="6145" width="2.5" style="114" customWidth="1"/>
    <col min="6146" max="6146" width="16.6640625" style="114" customWidth="1"/>
    <col min="6147" max="6149" width="19.1640625" style="114" customWidth="1"/>
    <col min="6150" max="6150" width="22.5" style="114" customWidth="1"/>
    <col min="6151" max="6151" width="23.33203125" style="114" customWidth="1"/>
    <col min="6152" max="6152" width="20.5" style="114" customWidth="1"/>
    <col min="6153" max="6153" width="2.33203125" style="114" customWidth="1"/>
    <col min="6154" max="6400" width="8.83203125" style="114"/>
    <col min="6401" max="6401" width="2.5" style="114" customWidth="1"/>
    <col min="6402" max="6402" width="16.6640625" style="114" customWidth="1"/>
    <col min="6403" max="6405" width="19.1640625" style="114" customWidth="1"/>
    <col min="6406" max="6406" width="22.5" style="114" customWidth="1"/>
    <col min="6407" max="6407" width="23.33203125" style="114" customWidth="1"/>
    <col min="6408" max="6408" width="20.5" style="114" customWidth="1"/>
    <col min="6409" max="6409" width="2.33203125" style="114" customWidth="1"/>
    <col min="6410" max="6656" width="8.83203125" style="114"/>
    <col min="6657" max="6657" width="2.5" style="114" customWidth="1"/>
    <col min="6658" max="6658" width="16.6640625" style="114" customWidth="1"/>
    <col min="6659" max="6661" width="19.1640625" style="114" customWidth="1"/>
    <col min="6662" max="6662" width="22.5" style="114" customWidth="1"/>
    <col min="6663" max="6663" width="23.33203125" style="114" customWidth="1"/>
    <col min="6664" max="6664" width="20.5" style="114" customWidth="1"/>
    <col min="6665" max="6665" width="2.33203125" style="114" customWidth="1"/>
    <col min="6666" max="6912" width="8.83203125" style="114"/>
    <col min="6913" max="6913" width="2.5" style="114" customWidth="1"/>
    <col min="6914" max="6914" width="16.6640625" style="114" customWidth="1"/>
    <col min="6915" max="6917" width="19.1640625" style="114" customWidth="1"/>
    <col min="6918" max="6918" width="22.5" style="114" customWidth="1"/>
    <col min="6919" max="6919" width="23.33203125" style="114" customWidth="1"/>
    <col min="6920" max="6920" width="20.5" style="114" customWidth="1"/>
    <col min="6921" max="6921" width="2.33203125" style="114" customWidth="1"/>
    <col min="6922" max="7168" width="8.83203125" style="114"/>
    <col min="7169" max="7169" width="2.5" style="114" customWidth="1"/>
    <col min="7170" max="7170" width="16.6640625" style="114" customWidth="1"/>
    <col min="7171" max="7173" width="19.1640625" style="114" customWidth="1"/>
    <col min="7174" max="7174" width="22.5" style="114" customWidth="1"/>
    <col min="7175" max="7175" width="23.33203125" style="114" customWidth="1"/>
    <col min="7176" max="7176" width="20.5" style="114" customWidth="1"/>
    <col min="7177" max="7177" width="2.33203125" style="114" customWidth="1"/>
    <col min="7178" max="7424" width="8.83203125" style="114"/>
    <col min="7425" max="7425" width="2.5" style="114" customWidth="1"/>
    <col min="7426" max="7426" width="16.6640625" style="114" customWidth="1"/>
    <col min="7427" max="7429" width="19.1640625" style="114" customWidth="1"/>
    <col min="7430" max="7430" width="22.5" style="114" customWidth="1"/>
    <col min="7431" max="7431" width="23.33203125" style="114" customWidth="1"/>
    <col min="7432" max="7432" width="20.5" style="114" customWidth="1"/>
    <col min="7433" max="7433" width="2.33203125" style="114" customWidth="1"/>
    <col min="7434" max="7680" width="8.83203125" style="114"/>
    <col min="7681" max="7681" width="2.5" style="114" customWidth="1"/>
    <col min="7682" max="7682" width="16.6640625" style="114" customWidth="1"/>
    <col min="7683" max="7685" width="19.1640625" style="114" customWidth="1"/>
    <col min="7686" max="7686" width="22.5" style="114" customWidth="1"/>
    <col min="7687" max="7687" width="23.33203125" style="114" customWidth="1"/>
    <col min="7688" max="7688" width="20.5" style="114" customWidth="1"/>
    <col min="7689" max="7689" width="2.33203125" style="114" customWidth="1"/>
    <col min="7690" max="7936" width="8.83203125" style="114"/>
    <col min="7937" max="7937" width="2.5" style="114" customWidth="1"/>
    <col min="7938" max="7938" width="16.6640625" style="114" customWidth="1"/>
    <col min="7939" max="7941" width="19.1640625" style="114" customWidth="1"/>
    <col min="7942" max="7942" width="22.5" style="114" customWidth="1"/>
    <col min="7943" max="7943" width="23.33203125" style="114" customWidth="1"/>
    <col min="7944" max="7944" width="20.5" style="114" customWidth="1"/>
    <col min="7945" max="7945" width="2.33203125" style="114" customWidth="1"/>
    <col min="7946" max="8192" width="8.83203125" style="114"/>
    <col min="8193" max="8193" width="2.5" style="114" customWidth="1"/>
    <col min="8194" max="8194" width="16.6640625" style="114" customWidth="1"/>
    <col min="8195" max="8197" width="19.1640625" style="114" customWidth="1"/>
    <col min="8198" max="8198" width="22.5" style="114" customWidth="1"/>
    <col min="8199" max="8199" width="23.33203125" style="114" customWidth="1"/>
    <col min="8200" max="8200" width="20.5" style="114" customWidth="1"/>
    <col min="8201" max="8201" width="2.33203125" style="114" customWidth="1"/>
    <col min="8202" max="8448" width="8.83203125" style="114"/>
    <col min="8449" max="8449" width="2.5" style="114" customWidth="1"/>
    <col min="8450" max="8450" width="16.6640625" style="114" customWidth="1"/>
    <col min="8451" max="8453" width="19.1640625" style="114" customWidth="1"/>
    <col min="8454" max="8454" width="22.5" style="114" customWidth="1"/>
    <col min="8455" max="8455" width="23.33203125" style="114" customWidth="1"/>
    <col min="8456" max="8456" width="20.5" style="114" customWidth="1"/>
    <col min="8457" max="8457" width="2.33203125" style="114" customWidth="1"/>
    <col min="8458" max="8704" width="8.83203125" style="114"/>
    <col min="8705" max="8705" width="2.5" style="114" customWidth="1"/>
    <col min="8706" max="8706" width="16.6640625" style="114" customWidth="1"/>
    <col min="8707" max="8709" width="19.1640625" style="114" customWidth="1"/>
    <col min="8710" max="8710" width="22.5" style="114" customWidth="1"/>
    <col min="8711" max="8711" width="23.33203125" style="114" customWidth="1"/>
    <col min="8712" max="8712" width="20.5" style="114" customWidth="1"/>
    <col min="8713" max="8713" width="2.33203125" style="114" customWidth="1"/>
    <col min="8714" max="8960" width="8.83203125" style="114"/>
    <col min="8961" max="8961" width="2.5" style="114" customWidth="1"/>
    <col min="8962" max="8962" width="16.6640625" style="114" customWidth="1"/>
    <col min="8963" max="8965" width="19.1640625" style="114" customWidth="1"/>
    <col min="8966" max="8966" width="22.5" style="114" customWidth="1"/>
    <col min="8967" max="8967" width="23.33203125" style="114" customWidth="1"/>
    <col min="8968" max="8968" width="20.5" style="114" customWidth="1"/>
    <col min="8969" max="8969" width="2.33203125" style="114" customWidth="1"/>
    <col min="8970" max="9216" width="8.83203125" style="114"/>
    <col min="9217" max="9217" width="2.5" style="114" customWidth="1"/>
    <col min="9218" max="9218" width="16.6640625" style="114" customWidth="1"/>
    <col min="9219" max="9221" width="19.1640625" style="114" customWidth="1"/>
    <col min="9222" max="9222" width="22.5" style="114" customWidth="1"/>
    <col min="9223" max="9223" width="23.33203125" style="114" customWidth="1"/>
    <col min="9224" max="9224" width="20.5" style="114" customWidth="1"/>
    <col min="9225" max="9225" width="2.33203125" style="114" customWidth="1"/>
    <col min="9226" max="9472" width="8.83203125" style="114"/>
    <col min="9473" max="9473" width="2.5" style="114" customWidth="1"/>
    <col min="9474" max="9474" width="16.6640625" style="114" customWidth="1"/>
    <col min="9475" max="9477" width="19.1640625" style="114" customWidth="1"/>
    <col min="9478" max="9478" width="22.5" style="114" customWidth="1"/>
    <col min="9479" max="9479" width="23.33203125" style="114" customWidth="1"/>
    <col min="9480" max="9480" width="20.5" style="114" customWidth="1"/>
    <col min="9481" max="9481" width="2.33203125" style="114" customWidth="1"/>
    <col min="9482" max="9728" width="8.83203125" style="114"/>
    <col min="9729" max="9729" width="2.5" style="114" customWidth="1"/>
    <col min="9730" max="9730" width="16.6640625" style="114" customWidth="1"/>
    <col min="9731" max="9733" width="19.1640625" style="114" customWidth="1"/>
    <col min="9734" max="9734" width="22.5" style="114" customWidth="1"/>
    <col min="9735" max="9735" width="23.33203125" style="114" customWidth="1"/>
    <col min="9736" max="9736" width="20.5" style="114" customWidth="1"/>
    <col min="9737" max="9737" width="2.33203125" style="114" customWidth="1"/>
    <col min="9738" max="9984" width="8.83203125" style="114"/>
    <col min="9985" max="9985" width="2.5" style="114" customWidth="1"/>
    <col min="9986" max="9986" width="16.6640625" style="114" customWidth="1"/>
    <col min="9987" max="9989" width="19.1640625" style="114" customWidth="1"/>
    <col min="9990" max="9990" width="22.5" style="114" customWidth="1"/>
    <col min="9991" max="9991" width="23.33203125" style="114" customWidth="1"/>
    <col min="9992" max="9992" width="20.5" style="114" customWidth="1"/>
    <col min="9993" max="9993" width="2.33203125" style="114" customWidth="1"/>
    <col min="9994" max="10240" width="8.83203125" style="114"/>
    <col min="10241" max="10241" width="2.5" style="114" customWidth="1"/>
    <col min="10242" max="10242" width="16.6640625" style="114" customWidth="1"/>
    <col min="10243" max="10245" width="19.1640625" style="114" customWidth="1"/>
    <col min="10246" max="10246" width="22.5" style="114" customWidth="1"/>
    <col min="10247" max="10247" width="23.33203125" style="114" customWidth="1"/>
    <col min="10248" max="10248" width="20.5" style="114" customWidth="1"/>
    <col min="10249" max="10249" width="2.33203125" style="114" customWidth="1"/>
    <col min="10250" max="10496" width="8.83203125" style="114"/>
    <col min="10497" max="10497" width="2.5" style="114" customWidth="1"/>
    <col min="10498" max="10498" width="16.6640625" style="114" customWidth="1"/>
    <col min="10499" max="10501" width="19.1640625" style="114" customWidth="1"/>
    <col min="10502" max="10502" width="22.5" style="114" customWidth="1"/>
    <col min="10503" max="10503" width="23.33203125" style="114" customWidth="1"/>
    <col min="10504" max="10504" width="20.5" style="114" customWidth="1"/>
    <col min="10505" max="10505" width="2.33203125" style="114" customWidth="1"/>
    <col min="10506" max="10752" width="8.83203125" style="114"/>
    <col min="10753" max="10753" width="2.5" style="114" customWidth="1"/>
    <col min="10754" max="10754" width="16.6640625" style="114" customWidth="1"/>
    <col min="10755" max="10757" width="19.1640625" style="114" customWidth="1"/>
    <col min="10758" max="10758" width="22.5" style="114" customWidth="1"/>
    <col min="10759" max="10759" width="23.33203125" style="114" customWidth="1"/>
    <col min="10760" max="10760" width="20.5" style="114" customWidth="1"/>
    <col min="10761" max="10761" width="2.33203125" style="114" customWidth="1"/>
    <col min="10762" max="11008" width="8.83203125" style="114"/>
    <col min="11009" max="11009" width="2.5" style="114" customWidth="1"/>
    <col min="11010" max="11010" width="16.6640625" style="114" customWidth="1"/>
    <col min="11011" max="11013" width="19.1640625" style="114" customWidth="1"/>
    <col min="11014" max="11014" width="22.5" style="114" customWidth="1"/>
    <col min="11015" max="11015" width="23.33203125" style="114" customWidth="1"/>
    <col min="11016" max="11016" width="20.5" style="114" customWidth="1"/>
    <col min="11017" max="11017" width="2.33203125" style="114" customWidth="1"/>
    <col min="11018" max="11264" width="8.83203125" style="114"/>
    <col min="11265" max="11265" width="2.5" style="114" customWidth="1"/>
    <col min="11266" max="11266" width="16.6640625" style="114" customWidth="1"/>
    <col min="11267" max="11269" width="19.1640625" style="114" customWidth="1"/>
    <col min="11270" max="11270" width="22.5" style="114" customWidth="1"/>
    <col min="11271" max="11271" width="23.33203125" style="114" customWidth="1"/>
    <col min="11272" max="11272" width="20.5" style="114" customWidth="1"/>
    <col min="11273" max="11273" width="2.33203125" style="114" customWidth="1"/>
    <col min="11274" max="11520" width="8.83203125" style="114"/>
    <col min="11521" max="11521" width="2.5" style="114" customWidth="1"/>
    <col min="11522" max="11522" width="16.6640625" style="114" customWidth="1"/>
    <col min="11523" max="11525" width="19.1640625" style="114" customWidth="1"/>
    <col min="11526" max="11526" width="22.5" style="114" customWidth="1"/>
    <col min="11527" max="11527" width="23.33203125" style="114" customWidth="1"/>
    <col min="11528" max="11528" width="20.5" style="114" customWidth="1"/>
    <col min="11529" max="11529" width="2.33203125" style="114" customWidth="1"/>
    <col min="11530" max="11776" width="8.83203125" style="114"/>
    <col min="11777" max="11777" width="2.5" style="114" customWidth="1"/>
    <col min="11778" max="11778" width="16.6640625" style="114" customWidth="1"/>
    <col min="11779" max="11781" width="19.1640625" style="114" customWidth="1"/>
    <col min="11782" max="11782" width="22.5" style="114" customWidth="1"/>
    <col min="11783" max="11783" width="23.33203125" style="114" customWidth="1"/>
    <col min="11784" max="11784" width="20.5" style="114" customWidth="1"/>
    <col min="11785" max="11785" width="2.33203125" style="114" customWidth="1"/>
    <col min="11786" max="12032" width="8.83203125" style="114"/>
    <col min="12033" max="12033" width="2.5" style="114" customWidth="1"/>
    <col min="12034" max="12034" width="16.6640625" style="114" customWidth="1"/>
    <col min="12035" max="12037" width="19.1640625" style="114" customWidth="1"/>
    <col min="12038" max="12038" width="22.5" style="114" customWidth="1"/>
    <col min="12039" max="12039" width="23.33203125" style="114" customWidth="1"/>
    <col min="12040" max="12040" width="20.5" style="114" customWidth="1"/>
    <col min="12041" max="12041" width="2.33203125" style="114" customWidth="1"/>
    <col min="12042" max="12288" width="8.83203125" style="114"/>
    <col min="12289" max="12289" width="2.5" style="114" customWidth="1"/>
    <col min="12290" max="12290" width="16.6640625" style="114" customWidth="1"/>
    <col min="12291" max="12293" width="19.1640625" style="114" customWidth="1"/>
    <col min="12294" max="12294" width="22.5" style="114" customWidth="1"/>
    <col min="12295" max="12295" width="23.33203125" style="114" customWidth="1"/>
    <col min="12296" max="12296" width="20.5" style="114" customWidth="1"/>
    <col min="12297" max="12297" width="2.33203125" style="114" customWidth="1"/>
    <col min="12298" max="12544" width="8.83203125" style="114"/>
    <col min="12545" max="12545" width="2.5" style="114" customWidth="1"/>
    <col min="12546" max="12546" width="16.6640625" style="114" customWidth="1"/>
    <col min="12547" max="12549" width="19.1640625" style="114" customWidth="1"/>
    <col min="12550" max="12550" width="22.5" style="114" customWidth="1"/>
    <col min="12551" max="12551" width="23.33203125" style="114" customWidth="1"/>
    <col min="12552" max="12552" width="20.5" style="114" customWidth="1"/>
    <col min="12553" max="12553" width="2.33203125" style="114" customWidth="1"/>
    <col min="12554" max="12800" width="8.83203125" style="114"/>
    <col min="12801" max="12801" width="2.5" style="114" customWidth="1"/>
    <col min="12802" max="12802" width="16.6640625" style="114" customWidth="1"/>
    <col min="12803" max="12805" width="19.1640625" style="114" customWidth="1"/>
    <col min="12806" max="12806" width="22.5" style="114" customWidth="1"/>
    <col min="12807" max="12807" width="23.33203125" style="114" customWidth="1"/>
    <col min="12808" max="12808" width="20.5" style="114" customWidth="1"/>
    <col min="12809" max="12809" width="2.33203125" style="114" customWidth="1"/>
    <col min="12810" max="13056" width="8.83203125" style="114"/>
    <col min="13057" max="13057" width="2.5" style="114" customWidth="1"/>
    <col min="13058" max="13058" width="16.6640625" style="114" customWidth="1"/>
    <col min="13059" max="13061" width="19.1640625" style="114" customWidth="1"/>
    <col min="13062" max="13062" width="22.5" style="114" customWidth="1"/>
    <col min="13063" max="13063" width="23.33203125" style="114" customWidth="1"/>
    <col min="13064" max="13064" width="20.5" style="114" customWidth="1"/>
    <col min="13065" max="13065" width="2.33203125" style="114" customWidth="1"/>
    <col min="13066" max="13312" width="8.83203125" style="114"/>
    <col min="13313" max="13313" width="2.5" style="114" customWidth="1"/>
    <col min="13314" max="13314" width="16.6640625" style="114" customWidth="1"/>
    <col min="13315" max="13317" width="19.1640625" style="114" customWidth="1"/>
    <col min="13318" max="13318" width="22.5" style="114" customWidth="1"/>
    <col min="13319" max="13319" width="23.33203125" style="114" customWidth="1"/>
    <col min="13320" max="13320" width="20.5" style="114" customWidth="1"/>
    <col min="13321" max="13321" width="2.33203125" style="114" customWidth="1"/>
    <col min="13322" max="13568" width="8.83203125" style="114"/>
    <col min="13569" max="13569" width="2.5" style="114" customWidth="1"/>
    <col min="13570" max="13570" width="16.6640625" style="114" customWidth="1"/>
    <col min="13571" max="13573" width="19.1640625" style="114" customWidth="1"/>
    <col min="13574" max="13574" width="22.5" style="114" customWidth="1"/>
    <col min="13575" max="13575" width="23.33203125" style="114" customWidth="1"/>
    <col min="13576" max="13576" width="20.5" style="114" customWidth="1"/>
    <col min="13577" max="13577" width="2.33203125" style="114" customWidth="1"/>
    <col min="13578" max="13824" width="8.83203125" style="114"/>
    <col min="13825" max="13825" width="2.5" style="114" customWidth="1"/>
    <col min="13826" max="13826" width="16.6640625" style="114" customWidth="1"/>
    <col min="13827" max="13829" width="19.1640625" style="114" customWidth="1"/>
    <col min="13830" max="13830" width="22.5" style="114" customWidth="1"/>
    <col min="13831" max="13831" width="23.33203125" style="114" customWidth="1"/>
    <col min="13832" max="13832" width="20.5" style="114" customWidth="1"/>
    <col min="13833" max="13833" width="2.33203125" style="114" customWidth="1"/>
    <col min="13834" max="14080" width="8.83203125" style="114"/>
    <col min="14081" max="14081" width="2.5" style="114" customWidth="1"/>
    <col min="14082" max="14082" width="16.6640625" style="114" customWidth="1"/>
    <col min="14083" max="14085" width="19.1640625" style="114" customWidth="1"/>
    <col min="14086" max="14086" width="22.5" style="114" customWidth="1"/>
    <col min="14087" max="14087" width="23.33203125" style="114" customWidth="1"/>
    <col min="14088" max="14088" width="20.5" style="114" customWidth="1"/>
    <col min="14089" max="14089" width="2.33203125" style="114" customWidth="1"/>
    <col min="14090" max="14336" width="8.83203125" style="114"/>
    <col min="14337" max="14337" width="2.5" style="114" customWidth="1"/>
    <col min="14338" max="14338" width="16.6640625" style="114" customWidth="1"/>
    <col min="14339" max="14341" width="19.1640625" style="114" customWidth="1"/>
    <col min="14342" max="14342" width="22.5" style="114" customWidth="1"/>
    <col min="14343" max="14343" width="23.33203125" style="114" customWidth="1"/>
    <col min="14344" max="14344" width="20.5" style="114" customWidth="1"/>
    <col min="14345" max="14345" width="2.33203125" style="114" customWidth="1"/>
    <col min="14346" max="14592" width="8.83203125" style="114"/>
    <col min="14593" max="14593" width="2.5" style="114" customWidth="1"/>
    <col min="14594" max="14594" width="16.6640625" style="114" customWidth="1"/>
    <col min="14595" max="14597" width="19.1640625" style="114" customWidth="1"/>
    <col min="14598" max="14598" width="22.5" style="114" customWidth="1"/>
    <col min="14599" max="14599" width="23.33203125" style="114" customWidth="1"/>
    <col min="14600" max="14600" width="20.5" style="114" customWidth="1"/>
    <col min="14601" max="14601" width="2.33203125" style="114" customWidth="1"/>
    <col min="14602" max="14848" width="8.83203125" style="114"/>
    <col min="14849" max="14849" width="2.5" style="114" customWidth="1"/>
    <col min="14850" max="14850" width="16.6640625" style="114" customWidth="1"/>
    <col min="14851" max="14853" width="19.1640625" style="114" customWidth="1"/>
    <col min="14854" max="14854" width="22.5" style="114" customWidth="1"/>
    <col min="14855" max="14855" width="23.33203125" style="114" customWidth="1"/>
    <col min="14856" max="14856" width="20.5" style="114" customWidth="1"/>
    <col min="14857" max="14857" width="2.33203125" style="114" customWidth="1"/>
    <col min="14858" max="15104" width="8.83203125" style="114"/>
    <col min="15105" max="15105" width="2.5" style="114" customWidth="1"/>
    <col min="15106" max="15106" width="16.6640625" style="114" customWidth="1"/>
    <col min="15107" max="15109" width="19.1640625" style="114" customWidth="1"/>
    <col min="15110" max="15110" width="22.5" style="114" customWidth="1"/>
    <col min="15111" max="15111" width="23.33203125" style="114" customWidth="1"/>
    <col min="15112" max="15112" width="20.5" style="114" customWidth="1"/>
    <col min="15113" max="15113" width="2.33203125" style="114" customWidth="1"/>
    <col min="15114" max="15360" width="8.83203125" style="114"/>
    <col min="15361" max="15361" width="2.5" style="114" customWidth="1"/>
    <col min="15362" max="15362" width="16.6640625" style="114" customWidth="1"/>
    <col min="15363" max="15365" width="19.1640625" style="114" customWidth="1"/>
    <col min="15366" max="15366" width="22.5" style="114" customWidth="1"/>
    <col min="15367" max="15367" width="23.33203125" style="114" customWidth="1"/>
    <col min="15368" max="15368" width="20.5" style="114" customWidth="1"/>
    <col min="15369" max="15369" width="2.33203125" style="114" customWidth="1"/>
    <col min="15370" max="15616" width="8.83203125" style="114"/>
    <col min="15617" max="15617" width="2.5" style="114" customWidth="1"/>
    <col min="15618" max="15618" width="16.6640625" style="114" customWidth="1"/>
    <col min="15619" max="15621" width="19.1640625" style="114" customWidth="1"/>
    <col min="15622" max="15622" width="22.5" style="114" customWidth="1"/>
    <col min="15623" max="15623" width="23.33203125" style="114" customWidth="1"/>
    <col min="15624" max="15624" width="20.5" style="114" customWidth="1"/>
    <col min="15625" max="15625" width="2.33203125" style="114" customWidth="1"/>
    <col min="15626" max="15872" width="8.83203125" style="114"/>
    <col min="15873" max="15873" width="2.5" style="114" customWidth="1"/>
    <col min="15874" max="15874" width="16.6640625" style="114" customWidth="1"/>
    <col min="15875" max="15877" width="19.1640625" style="114" customWidth="1"/>
    <col min="15878" max="15878" width="22.5" style="114" customWidth="1"/>
    <col min="15879" max="15879" width="23.33203125" style="114" customWidth="1"/>
    <col min="15880" max="15880" width="20.5" style="114" customWidth="1"/>
    <col min="15881" max="15881" width="2.33203125" style="114" customWidth="1"/>
    <col min="15882" max="16128" width="8.83203125" style="114"/>
    <col min="16129" max="16129" width="2.5" style="114" customWidth="1"/>
    <col min="16130" max="16130" width="16.6640625" style="114" customWidth="1"/>
    <col min="16131" max="16133" width="19.1640625" style="114" customWidth="1"/>
    <col min="16134" max="16134" width="22.5" style="114" customWidth="1"/>
    <col min="16135" max="16135" width="23.33203125" style="114" customWidth="1"/>
    <col min="16136" max="16136" width="20.5" style="114" customWidth="1"/>
    <col min="16137" max="16137" width="2.33203125" style="114" customWidth="1"/>
    <col min="16138" max="16384" width="8.83203125" style="114"/>
  </cols>
  <sheetData>
    <row r="2" spans="2:8" ht="16">
      <c r="B2" s="113"/>
      <c r="C2" s="113"/>
      <c r="D2" s="113"/>
      <c r="E2" s="784" t="s">
        <v>3291</v>
      </c>
      <c r="F2" s="784"/>
      <c r="G2" s="113"/>
      <c r="H2" s="113"/>
    </row>
    <row r="3" spans="2:8" ht="15.75" customHeight="1">
      <c r="B3" s="115"/>
      <c r="E3" s="784" t="s">
        <v>3292</v>
      </c>
      <c r="F3" s="784"/>
      <c r="G3" s="113"/>
    </row>
    <row r="4" spans="2:8" ht="15.75" customHeight="1">
      <c r="B4" s="115"/>
      <c r="E4" s="784" t="s">
        <v>3293</v>
      </c>
      <c r="F4" s="784"/>
    </row>
    <row r="5" spans="2:8">
      <c r="H5" s="116" t="s">
        <v>3290</v>
      </c>
    </row>
    <row r="6" spans="2:8" ht="17">
      <c r="B6" s="117" t="s">
        <v>3294</v>
      </c>
      <c r="C6" s="118" t="s">
        <v>3295</v>
      </c>
      <c r="D6" s="118" t="s">
        <v>3296</v>
      </c>
      <c r="E6" s="118" t="s">
        <v>772</v>
      </c>
      <c r="F6" s="118" t="s">
        <v>3297</v>
      </c>
      <c r="G6" s="119" t="s">
        <v>3298</v>
      </c>
      <c r="H6" s="117" t="s">
        <v>3299</v>
      </c>
    </row>
    <row r="7" spans="2:8" ht="16">
      <c r="B7" s="120"/>
      <c r="C7" s="121"/>
      <c r="D7" s="121"/>
      <c r="E7" s="122"/>
      <c r="F7" s="121"/>
      <c r="G7" s="122"/>
      <c r="H7" s="122"/>
    </row>
    <row r="8" spans="2:8" ht="16">
      <c r="B8" s="123"/>
      <c r="C8" s="121"/>
      <c r="D8" s="121"/>
      <c r="E8" s="122"/>
      <c r="F8" s="121"/>
      <c r="G8" s="122"/>
      <c r="H8" s="122"/>
    </row>
    <row r="9" spans="2:8" ht="16">
      <c r="B9" s="120"/>
      <c r="C9" s="121"/>
      <c r="D9" s="121"/>
      <c r="E9" s="122"/>
      <c r="F9" s="121"/>
      <c r="G9" s="122"/>
      <c r="H9" s="122"/>
    </row>
    <row r="10" spans="2:8" ht="16">
      <c r="B10" s="120"/>
      <c r="C10" s="121"/>
      <c r="D10" s="121"/>
      <c r="E10" s="122"/>
      <c r="F10" s="121"/>
      <c r="G10" s="122"/>
      <c r="H10" s="122"/>
    </row>
    <row r="11" spans="2:8" ht="16">
      <c r="B11" s="120"/>
      <c r="C11" s="121"/>
      <c r="D11" s="121"/>
      <c r="E11" s="122"/>
      <c r="F11" s="121"/>
      <c r="G11" s="122"/>
      <c r="H11" s="122"/>
    </row>
    <row r="12" spans="2:8" ht="16">
      <c r="B12" s="120"/>
      <c r="C12" s="121"/>
      <c r="D12" s="121"/>
      <c r="E12" s="122"/>
      <c r="F12" s="121"/>
      <c r="G12" s="122"/>
      <c r="H12" s="122"/>
    </row>
    <row r="13" spans="2:8" ht="16">
      <c r="B13" s="120"/>
      <c r="C13" s="121"/>
      <c r="D13" s="121"/>
      <c r="E13" s="122"/>
      <c r="F13" s="121"/>
      <c r="G13" s="122"/>
      <c r="H13" s="122"/>
    </row>
    <row r="14" spans="2:8" ht="16">
      <c r="B14" s="120"/>
      <c r="C14" s="121"/>
      <c r="D14" s="121"/>
      <c r="E14" s="122"/>
      <c r="F14" s="121"/>
      <c r="G14" s="122"/>
      <c r="H14" s="122"/>
    </row>
    <row r="15" spans="2:8" ht="16">
      <c r="B15" s="120"/>
      <c r="C15" s="121"/>
      <c r="D15" s="121"/>
      <c r="E15" s="122"/>
      <c r="F15" s="121"/>
      <c r="G15" s="122"/>
      <c r="H15" s="122"/>
    </row>
    <row r="16" spans="2:8" ht="16">
      <c r="B16" s="120"/>
      <c r="C16" s="121"/>
      <c r="D16" s="121"/>
      <c r="E16" s="122"/>
      <c r="F16" s="121"/>
      <c r="G16" s="122"/>
      <c r="H16" s="122"/>
    </row>
    <row r="17" spans="2:8" ht="16">
      <c r="B17" s="120"/>
      <c r="C17" s="121"/>
      <c r="D17" s="121"/>
      <c r="E17" s="122"/>
      <c r="F17" s="121"/>
      <c r="G17" s="122"/>
      <c r="H17" s="122"/>
    </row>
    <row r="19" spans="2:8" ht="32.25" customHeight="1">
      <c r="B19" s="785" t="s">
        <v>3300</v>
      </c>
      <c r="C19" s="785"/>
      <c r="D19" s="785"/>
      <c r="E19" s="785"/>
      <c r="F19" s="785"/>
      <c r="G19" s="785"/>
      <c r="H19" s="786"/>
    </row>
    <row r="20" spans="2:8" ht="31.5" customHeight="1">
      <c r="B20" s="785" t="s">
        <v>3301</v>
      </c>
      <c r="C20" s="785"/>
      <c r="D20" s="785"/>
      <c r="E20" s="785"/>
      <c r="F20" s="785"/>
      <c r="G20" s="785"/>
      <c r="H20" s="785"/>
    </row>
  </sheetData>
  <mergeCells count="5">
    <mergeCell ref="E2:F2"/>
    <mergeCell ref="E3:F3"/>
    <mergeCell ref="E4:F4"/>
    <mergeCell ref="B19:H19"/>
    <mergeCell ref="B20:H20"/>
  </mergeCells>
  <pageMargins left="0.25" right="0.25" top="0.75" bottom="0.75" header="0.3" footer="0.3"/>
  <pageSetup paperSize="9" scale="93"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pageSetUpPr fitToPage="1"/>
  </sheetPr>
  <dimension ref="A1:R41"/>
  <sheetViews>
    <sheetView zoomScaleNormal="100" workbookViewId="0">
      <selection activeCell="E16" sqref="A1:XFD1048576"/>
    </sheetView>
  </sheetViews>
  <sheetFormatPr baseColWidth="10" defaultColWidth="9.1640625" defaultRowHeight="19"/>
  <cols>
    <col min="1" max="1" width="33.5" style="268" customWidth="1"/>
    <col min="2" max="18" width="17.1640625" style="268" customWidth="1"/>
    <col min="19" max="16384" width="9.1640625" style="268"/>
  </cols>
  <sheetData>
    <row r="1" spans="1:18">
      <c r="A1" s="680" t="s">
        <v>529</v>
      </c>
      <c r="B1" s="680"/>
      <c r="C1" s="680"/>
      <c r="D1" s="680"/>
      <c r="E1" s="680"/>
      <c r="F1" s="680"/>
      <c r="G1" s="680"/>
      <c r="H1" s="680"/>
      <c r="I1" s="680"/>
      <c r="J1" s="680"/>
      <c r="K1" s="680"/>
      <c r="L1" s="680"/>
      <c r="M1" s="680"/>
      <c r="N1" s="680"/>
      <c r="O1" s="680"/>
      <c r="P1" s="680"/>
      <c r="Q1" s="680"/>
      <c r="R1" s="680"/>
    </row>
    <row r="2" spans="1:18">
      <c r="A2" s="766" t="s">
        <v>0</v>
      </c>
      <c r="B2" s="787" t="s">
        <v>376</v>
      </c>
      <c r="C2" s="787" t="s">
        <v>522</v>
      </c>
      <c r="D2" s="787" t="s">
        <v>378</v>
      </c>
      <c r="E2" s="787" t="s">
        <v>379</v>
      </c>
      <c r="F2" s="787" t="s">
        <v>380</v>
      </c>
      <c r="G2" s="787" t="s">
        <v>381</v>
      </c>
      <c r="H2" s="787" t="s">
        <v>382</v>
      </c>
      <c r="I2" s="787" t="s">
        <v>383</v>
      </c>
      <c r="J2" s="787" t="s">
        <v>384</v>
      </c>
      <c r="K2" s="787" t="s">
        <v>385</v>
      </c>
      <c r="L2" s="787" t="s">
        <v>386</v>
      </c>
      <c r="M2" s="787" t="s">
        <v>387</v>
      </c>
      <c r="N2" s="787" t="s">
        <v>388</v>
      </c>
      <c r="O2" s="787" t="s">
        <v>389</v>
      </c>
      <c r="P2" s="787" t="s">
        <v>390</v>
      </c>
      <c r="Q2" s="787" t="s">
        <v>497</v>
      </c>
      <c r="R2" s="787" t="s">
        <v>333</v>
      </c>
    </row>
    <row r="3" spans="1:18" ht="121.5" customHeight="1">
      <c r="A3" s="767"/>
      <c r="B3" s="788"/>
      <c r="C3" s="788"/>
      <c r="D3" s="788"/>
      <c r="E3" s="788"/>
      <c r="F3" s="788"/>
      <c r="G3" s="788"/>
      <c r="H3" s="788"/>
      <c r="I3" s="788"/>
      <c r="J3" s="788"/>
      <c r="K3" s="788"/>
      <c r="L3" s="788"/>
      <c r="M3" s="788"/>
      <c r="N3" s="788"/>
      <c r="O3" s="788"/>
      <c r="P3" s="788"/>
      <c r="Q3" s="788"/>
      <c r="R3" s="788"/>
    </row>
    <row r="4" spans="1:18" ht="20">
      <c r="A4" s="402" t="s">
        <v>119</v>
      </c>
      <c r="B4" s="216"/>
      <c r="C4" s="216"/>
      <c r="D4" s="216"/>
      <c r="E4" s="216"/>
      <c r="F4" s="216"/>
      <c r="G4" s="216"/>
      <c r="H4" s="216"/>
      <c r="I4" s="216"/>
      <c r="J4" s="216"/>
      <c r="K4" s="216"/>
      <c r="L4" s="216"/>
      <c r="M4" s="216"/>
      <c r="N4" s="216"/>
      <c r="O4" s="216"/>
      <c r="P4" s="216"/>
      <c r="Q4" s="216"/>
      <c r="R4" s="216"/>
    </row>
    <row r="5" spans="1:18" ht="20">
      <c r="A5" s="402" t="s">
        <v>120</v>
      </c>
      <c r="B5" s="216"/>
      <c r="C5" s="216"/>
      <c r="D5" s="216"/>
      <c r="E5" s="216"/>
      <c r="F5" s="216"/>
      <c r="G5" s="216"/>
      <c r="H5" s="216"/>
      <c r="I5" s="216"/>
      <c r="J5" s="216"/>
      <c r="K5" s="216"/>
      <c r="L5" s="216"/>
      <c r="M5" s="216"/>
      <c r="N5" s="216"/>
      <c r="O5" s="216"/>
      <c r="P5" s="216"/>
      <c r="Q5" s="216"/>
      <c r="R5" s="216"/>
    </row>
    <row r="6" spans="1:18" ht="20">
      <c r="A6" s="221" t="s">
        <v>523</v>
      </c>
      <c r="B6" s="180"/>
      <c r="C6" s="180"/>
      <c r="D6" s="180"/>
      <c r="E6" s="180"/>
      <c r="F6" s="180"/>
      <c r="G6" s="180"/>
      <c r="H6" s="180"/>
      <c r="I6" s="180"/>
      <c r="J6" s="180"/>
      <c r="K6" s="180"/>
      <c r="L6" s="180"/>
      <c r="M6" s="180"/>
      <c r="N6" s="180"/>
      <c r="O6" s="180"/>
      <c r="P6" s="180"/>
      <c r="Q6" s="180"/>
      <c r="R6" s="352">
        <f>SUM(B6:Q6)</f>
        <v>0</v>
      </c>
    </row>
    <row r="7" spans="1:18" ht="20">
      <c r="A7" s="221" t="s">
        <v>524</v>
      </c>
      <c r="B7" s="180"/>
      <c r="C7" s="180"/>
      <c r="D7" s="180"/>
      <c r="E7" s="180"/>
      <c r="F7" s="180"/>
      <c r="G7" s="180"/>
      <c r="H7" s="180"/>
      <c r="I7" s="180"/>
      <c r="J7" s="180"/>
      <c r="K7" s="180"/>
      <c r="L7" s="180"/>
      <c r="M7" s="180"/>
      <c r="N7" s="180"/>
      <c r="O7" s="180"/>
      <c r="P7" s="180"/>
      <c r="Q7" s="180"/>
      <c r="R7" s="352">
        <f>SUM(B7:Q7)</f>
        <v>0</v>
      </c>
    </row>
    <row r="8" spans="1:18" ht="20">
      <c r="A8" s="221" t="s">
        <v>525</v>
      </c>
      <c r="B8" s="180"/>
      <c r="C8" s="180"/>
      <c r="D8" s="180"/>
      <c r="E8" s="180"/>
      <c r="F8" s="180"/>
      <c r="G8" s="180"/>
      <c r="H8" s="180"/>
      <c r="I8" s="180"/>
      <c r="J8" s="180"/>
      <c r="K8" s="180"/>
      <c r="L8" s="180"/>
      <c r="M8" s="180"/>
      <c r="N8" s="180"/>
      <c r="O8" s="180"/>
      <c r="P8" s="180"/>
      <c r="Q8" s="180"/>
      <c r="R8" s="352">
        <f>SUM(B8:Q8)</f>
        <v>0</v>
      </c>
    </row>
    <row r="9" spans="1:18" ht="40">
      <c r="A9" s="402" t="s">
        <v>121</v>
      </c>
      <c r="B9" s="216"/>
      <c r="C9" s="216"/>
      <c r="D9" s="216"/>
      <c r="E9" s="216"/>
      <c r="F9" s="216"/>
      <c r="G9" s="216"/>
      <c r="H9" s="216"/>
      <c r="I9" s="216"/>
      <c r="J9" s="216"/>
      <c r="K9" s="216"/>
      <c r="L9" s="216"/>
      <c r="M9" s="216"/>
      <c r="N9" s="216"/>
      <c r="O9" s="216"/>
      <c r="P9" s="216"/>
      <c r="Q9" s="216"/>
      <c r="R9" s="216"/>
    </row>
    <row r="10" spans="1:18" ht="20">
      <c r="A10" s="221" t="s">
        <v>523</v>
      </c>
      <c r="B10" s="180"/>
      <c r="C10" s="180"/>
      <c r="D10" s="180"/>
      <c r="E10" s="180"/>
      <c r="F10" s="180"/>
      <c r="G10" s="180"/>
      <c r="H10" s="180"/>
      <c r="I10" s="180"/>
      <c r="J10" s="180"/>
      <c r="K10" s="180"/>
      <c r="L10" s="180"/>
      <c r="M10" s="180"/>
      <c r="N10" s="180"/>
      <c r="O10" s="180"/>
      <c r="P10" s="180"/>
      <c r="Q10" s="180"/>
      <c r="R10" s="352">
        <f>SUM(B10:Q10)</f>
        <v>0</v>
      </c>
    </row>
    <row r="11" spans="1:18" ht="20">
      <c r="A11" s="221" t="s">
        <v>524</v>
      </c>
      <c r="B11" s="180"/>
      <c r="C11" s="180"/>
      <c r="D11" s="180"/>
      <c r="E11" s="180"/>
      <c r="F11" s="180"/>
      <c r="G11" s="180"/>
      <c r="H11" s="180"/>
      <c r="I11" s="180"/>
      <c r="J11" s="180"/>
      <c r="K11" s="180"/>
      <c r="L11" s="180"/>
      <c r="M11" s="180"/>
      <c r="N11" s="180"/>
      <c r="O11" s="180"/>
      <c r="P11" s="180"/>
      <c r="Q11" s="180"/>
      <c r="R11" s="352">
        <f>SUM(B11:Q11)</f>
        <v>0</v>
      </c>
    </row>
    <row r="12" spans="1:18" ht="20">
      <c r="A12" s="221" t="s">
        <v>525</v>
      </c>
      <c r="B12" s="180"/>
      <c r="C12" s="180"/>
      <c r="D12" s="180"/>
      <c r="E12" s="180"/>
      <c r="F12" s="180"/>
      <c r="G12" s="180"/>
      <c r="H12" s="180"/>
      <c r="I12" s="180"/>
      <c r="J12" s="180"/>
      <c r="K12" s="180"/>
      <c r="L12" s="180"/>
      <c r="M12" s="180"/>
      <c r="N12" s="180"/>
      <c r="O12" s="180"/>
      <c r="P12" s="180"/>
      <c r="Q12" s="180"/>
      <c r="R12" s="352">
        <f>SUM(B12:Q12)</f>
        <v>0</v>
      </c>
    </row>
    <row r="13" spans="1:18" ht="20">
      <c r="A13" s="402" t="s">
        <v>526</v>
      </c>
      <c r="B13" s="216"/>
      <c r="C13" s="216"/>
      <c r="D13" s="216"/>
      <c r="E13" s="216"/>
      <c r="F13" s="216"/>
      <c r="G13" s="216"/>
      <c r="H13" s="216"/>
      <c r="I13" s="216"/>
      <c r="J13" s="216"/>
      <c r="K13" s="216"/>
      <c r="L13" s="216"/>
      <c r="M13" s="216"/>
      <c r="N13" s="216"/>
      <c r="O13" s="216"/>
      <c r="P13" s="216"/>
      <c r="Q13" s="216"/>
      <c r="R13" s="216"/>
    </row>
    <row r="14" spans="1:18" ht="20">
      <c r="A14" s="221" t="s">
        <v>523</v>
      </c>
      <c r="B14" s="352">
        <f>B6+B10</f>
        <v>0</v>
      </c>
      <c r="C14" s="352">
        <f t="shared" ref="B14:Q16" si="0">C6+C10</f>
        <v>0</v>
      </c>
      <c r="D14" s="352">
        <f t="shared" si="0"/>
        <v>0</v>
      </c>
      <c r="E14" s="352">
        <f t="shared" si="0"/>
        <v>0</v>
      </c>
      <c r="F14" s="352">
        <f t="shared" si="0"/>
        <v>0</v>
      </c>
      <c r="G14" s="352">
        <f t="shared" si="0"/>
        <v>0</v>
      </c>
      <c r="H14" s="352">
        <f t="shared" si="0"/>
        <v>0</v>
      </c>
      <c r="I14" s="352">
        <f t="shared" si="0"/>
        <v>0</v>
      </c>
      <c r="J14" s="352">
        <f t="shared" si="0"/>
        <v>0</v>
      </c>
      <c r="K14" s="352">
        <f t="shared" si="0"/>
        <v>0</v>
      </c>
      <c r="L14" s="352">
        <f t="shared" si="0"/>
        <v>0</v>
      </c>
      <c r="M14" s="352">
        <f t="shared" si="0"/>
        <v>0</v>
      </c>
      <c r="N14" s="352">
        <f t="shared" si="0"/>
        <v>0</v>
      </c>
      <c r="O14" s="352">
        <f t="shared" si="0"/>
        <v>0</v>
      </c>
      <c r="P14" s="352">
        <f t="shared" si="0"/>
        <v>0</v>
      </c>
      <c r="Q14" s="352">
        <f t="shared" si="0"/>
        <v>0</v>
      </c>
      <c r="R14" s="352">
        <f>R6+R10</f>
        <v>0</v>
      </c>
    </row>
    <row r="15" spans="1:18" ht="20">
      <c r="A15" s="221" t="s">
        <v>524</v>
      </c>
      <c r="B15" s="352">
        <f t="shared" si="0"/>
        <v>0</v>
      </c>
      <c r="C15" s="352">
        <f t="shared" si="0"/>
        <v>0</v>
      </c>
      <c r="D15" s="352">
        <f t="shared" si="0"/>
        <v>0</v>
      </c>
      <c r="E15" s="352">
        <f t="shared" si="0"/>
        <v>0</v>
      </c>
      <c r="F15" s="352">
        <f t="shared" si="0"/>
        <v>0</v>
      </c>
      <c r="G15" s="352">
        <f t="shared" si="0"/>
        <v>0</v>
      </c>
      <c r="H15" s="352">
        <f t="shared" si="0"/>
        <v>0</v>
      </c>
      <c r="I15" s="352">
        <f t="shared" si="0"/>
        <v>0</v>
      </c>
      <c r="J15" s="352">
        <f t="shared" si="0"/>
        <v>0</v>
      </c>
      <c r="K15" s="352">
        <f t="shared" si="0"/>
        <v>0</v>
      </c>
      <c r="L15" s="352">
        <f t="shared" si="0"/>
        <v>0</v>
      </c>
      <c r="M15" s="352">
        <f t="shared" si="0"/>
        <v>0</v>
      </c>
      <c r="N15" s="352">
        <f t="shared" si="0"/>
        <v>0</v>
      </c>
      <c r="O15" s="352">
        <f t="shared" si="0"/>
        <v>0</v>
      </c>
      <c r="P15" s="352">
        <f t="shared" si="0"/>
        <v>0</v>
      </c>
      <c r="Q15" s="352">
        <f t="shared" si="0"/>
        <v>0</v>
      </c>
      <c r="R15" s="352">
        <f>R7+R11</f>
        <v>0</v>
      </c>
    </row>
    <row r="16" spans="1:18" ht="20">
      <c r="A16" s="221" t="s">
        <v>525</v>
      </c>
      <c r="B16" s="352">
        <f t="shared" si="0"/>
        <v>0</v>
      </c>
      <c r="C16" s="352">
        <f t="shared" si="0"/>
        <v>0</v>
      </c>
      <c r="D16" s="352">
        <f t="shared" si="0"/>
        <v>0</v>
      </c>
      <c r="E16" s="352">
        <f t="shared" si="0"/>
        <v>0</v>
      </c>
      <c r="F16" s="352">
        <f t="shared" si="0"/>
        <v>0</v>
      </c>
      <c r="G16" s="352">
        <f t="shared" si="0"/>
        <v>0</v>
      </c>
      <c r="H16" s="352">
        <f t="shared" si="0"/>
        <v>0</v>
      </c>
      <c r="I16" s="352">
        <f t="shared" si="0"/>
        <v>0</v>
      </c>
      <c r="J16" s="352">
        <f t="shared" si="0"/>
        <v>0</v>
      </c>
      <c r="K16" s="352">
        <f t="shared" si="0"/>
        <v>0</v>
      </c>
      <c r="L16" s="352">
        <f t="shared" si="0"/>
        <v>0</v>
      </c>
      <c r="M16" s="352">
        <f t="shared" si="0"/>
        <v>0</v>
      </c>
      <c r="N16" s="352">
        <f t="shared" si="0"/>
        <v>0</v>
      </c>
      <c r="O16" s="352">
        <f t="shared" si="0"/>
        <v>0</v>
      </c>
      <c r="P16" s="352">
        <f t="shared" si="0"/>
        <v>0</v>
      </c>
      <c r="Q16" s="352">
        <f t="shared" si="0"/>
        <v>0</v>
      </c>
      <c r="R16" s="352">
        <f>R8+R12</f>
        <v>0</v>
      </c>
    </row>
    <row r="17" spans="1:18" ht="20">
      <c r="A17" s="402" t="s">
        <v>527</v>
      </c>
      <c r="B17" s="216"/>
      <c r="C17" s="216"/>
      <c r="D17" s="216"/>
      <c r="E17" s="216"/>
      <c r="F17" s="216"/>
      <c r="G17" s="216"/>
      <c r="H17" s="216"/>
      <c r="I17" s="216"/>
      <c r="J17" s="216"/>
      <c r="K17" s="216"/>
      <c r="L17" s="216"/>
      <c r="M17" s="216"/>
      <c r="N17" s="216"/>
      <c r="O17" s="216"/>
      <c r="P17" s="216"/>
      <c r="Q17" s="216"/>
      <c r="R17" s="216"/>
    </row>
    <row r="18" spans="1:18" ht="20">
      <c r="A18" s="221" t="s">
        <v>523</v>
      </c>
      <c r="B18" s="180"/>
      <c r="C18" s="180"/>
      <c r="D18" s="180"/>
      <c r="E18" s="180"/>
      <c r="F18" s="180"/>
      <c r="G18" s="180"/>
      <c r="H18" s="180"/>
      <c r="I18" s="180"/>
      <c r="J18" s="180"/>
      <c r="K18" s="180"/>
      <c r="L18" s="180"/>
      <c r="M18" s="180"/>
      <c r="N18" s="180"/>
      <c r="O18" s="180"/>
      <c r="P18" s="180"/>
      <c r="Q18" s="180"/>
      <c r="R18" s="352">
        <f>SUM(B18:Q18)</f>
        <v>0</v>
      </c>
    </row>
    <row r="19" spans="1:18" ht="20">
      <c r="A19" s="221" t="s">
        <v>524</v>
      </c>
      <c r="B19" s="180"/>
      <c r="C19" s="180"/>
      <c r="D19" s="180"/>
      <c r="E19" s="180"/>
      <c r="F19" s="180"/>
      <c r="G19" s="180"/>
      <c r="H19" s="180"/>
      <c r="I19" s="180"/>
      <c r="J19" s="180"/>
      <c r="K19" s="180"/>
      <c r="L19" s="180"/>
      <c r="M19" s="180"/>
      <c r="N19" s="180"/>
      <c r="O19" s="180"/>
      <c r="P19" s="180"/>
      <c r="Q19" s="180"/>
      <c r="R19" s="352">
        <f>SUM(B19:Q19)</f>
        <v>0</v>
      </c>
    </row>
    <row r="20" spans="1:18" ht="20">
      <c r="A20" s="221" t="s">
        <v>525</v>
      </c>
      <c r="B20" s="180"/>
      <c r="C20" s="180"/>
      <c r="D20" s="180"/>
      <c r="E20" s="180"/>
      <c r="F20" s="180"/>
      <c r="G20" s="180"/>
      <c r="H20" s="180"/>
      <c r="I20" s="180"/>
      <c r="J20" s="180"/>
      <c r="K20" s="180"/>
      <c r="L20" s="180"/>
      <c r="M20" s="180"/>
      <c r="N20" s="180"/>
      <c r="O20" s="180"/>
      <c r="P20" s="180"/>
      <c r="Q20" s="180"/>
      <c r="R20" s="352">
        <f>SUM(B20:Q20)</f>
        <v>0</v>
      </c>
    </row>
    <row r="21" spans="1:18" ht="20">
      <c r="A21" s="221" t="s">
        <v>124</v>
      </c>
      <c r="B21" s="352">
        <f>SUM(B14:B16)-SUM(B18:B20)</f>
        <v>0</v>
      </c>
      <c r="C21" s="352">
        <f t="shared" ref="C21:O21" si="1">SUM(C14:C16)-SUM(C18:C20)</f>
        <v>0</v>
      </c>
      <c r="D21" s="352">
        <f t="shared" si="1"/>
        <v>0</v>
      </c>
      <c r="E21" s="352">
        <f t="shared" si="1"/>
        <v>0</v>
      </c>
      <c r="F21" s="352">
        <f t="shared" si="1"/>
        <v>0</v>
      </c>
      <c r="G21" s="352">
        <f t="shared" si="1"/>
        <v>0</v>
      </c>
      <c r="H21" s="352">
        <f t="shared" si="1"/>
        <v>0</v>
      </c>
      <c r="I21" s="352">
        <f t="shared" si="1"/>
        <v>0</v>
      </c>
      <c r="J21" s="352">
        <f t="shared" si="1"/>
        <v>0</v>
      </c>
      <c r="K21" s="352">
        <f t="shared" si="1"/>
        <v>0</v>
      </c>
      <c r="L21" s="352">
        <f t="shared" si="1"/>
        <v>0</v>
      </c>
      <c r="M21" s="352">
        <f t="shared" si="1"/>
        <v>0</v>
      </c>
      <c r="N21" s="352">
        <f t="shared" si="1"/>
        <v>0</v>
      </c>
      <c r="O21" s="352">
        <f t="shared" si="1"/>
        <v>0</v>
      </c>
      <c r="P21" s="352">
        <f>SUM(P14:P16)-SUM(P18:P20)</f>
        <v>0</v>
      </c>
      <c r="Q21" s="352">
        <f>SUM(Q14:Q16)-SUM(Q18:Q20)</f>
        <v>0</v>
      </c>
      <c r="R21" s="352">
        <f>SUM(R14:R16)-SUM(R18:R20)</f>
        <v>0</v>
      </c>
    </row>
    <row r="22" spans="1:18" ht="20">
      <c r="A22" s="402" t="s">
        <v>125</v>
      </c>
      <c r="B22" s="216"/>
      <c r="C22" s="216"/>
      <c r="D22" s="216"/>
      <c r="E22" s="216"/>
      <c r="F22" s="216"/>
      <c r="G22" s="216"/>
      <c r="H22" s="216"/>
      <c r="I22" s="216"/>
      <c r="J22" s="216"/>
      <c r="K22" s="216"/>
      <c r="L22" s="216"/>
      <c r="M22" s="216"/>
      <c r="N22" s="216"/>
      <c r="O22" s="216"/>
      <c r="P22" s="216"/>
      <c r="Q22" s="216"/>
      <c r="R22" s="216"/>
    </row>
    <row r="23" spans="1:18" ht="20">
      <c r="A23" s="402" t="s">
        <v>126</v>
      </c>
      <c r="B23" s="216"/>
      <c r="C23" s="216"/>
      <c r="D23" s="216"/>
      <c r="E23" s="216"/>
      <c r="F23" s="216"/>
      <c r="G23" s="216"/>
      <c r="H23" s="216"/>
      <c r="I23" s="216"/>
      <c r="J23" s="216"/>
      <c r="K23" s="216"/>
      <c r="L23" s="216"/>
      <c r="M23" s="216"/>
      <c r="N23" s="216"/>
      <c r="O23" s="216"/>
      <c r="P23" s="216"/>
      <c r="Q23" s="216"/>
      <c r="R23" s="216"/>
    </row>
    <row r="24" spans="1:18" ht="20">
      <c r="A24" s="221" t="s">
        <v>523</v>
      </c>
      <c r="B24" s="180"/>
      <c r="C24" s="180"/>
      <c r="D24" s="180"/>
      <c r="E24" s="180"/>
      <c r="F24" s="180"/>
      <c r="G24" s="180"/>
      <c r="H24" s="180"/>
      <c r="I24" s="180"/>
      <c r="J24" s="180"/>
      <c r="K24" s="180"/>
      <c r="L24" s="180"/>
      <c r="M24" s="180"/>
      <c r="N24" s="180"/>
      <c r="O24" s="180"/>
      <c r="P24" s="180"/>
      <c r="Q24" s="180"/>
      <c r="R24" s="352">
        <f>SUM(B24:Q24)</f>
        <v>0</v>
      </c>
    </row>
    <row r="25" spans="1:18" ht="20">
      <c r="A25" s="221" t="s">
        <v>524</v>
      </c>
      <c r="B25" s="180"/>
      <c r="C25" s="180"/>
      <c r="D25" s="180"/>
      <c r="E25" s="180"/>
      <c r="F25" s="180"/>
      <c r="G25" s="180"/>
      <c r="H25" s="180"/>
      <c r="I25" s="180"/>
      <c r="J25" s="180"/>
      <c r="K25" s="180"/>
      <c r="L25" s="180"/>
      <c r="M25" s="180"/>
      <c r="N25" s="180"/>
      <c r="O25" s="180"/>
      <c r="P25" s="180"/>
      <c r="Q25" s="180"/>
      <c r="R25" s="352">
        <f>SUM(B25:Q25)</f>
        <v>0</v>
      </c>
    </row>
    <row r="26" spans="1:18" ht="20">
      <c r="A26" s="221" t="s">
        <v>525</v>
      </c>
      <c r="B26" s="180"/>
      <c r="C26" s="180"/>
      <c r="D26" s="180"/>
      <c r="E26" s="180"/>
      <c r="F26" s="180"/>
      <c r="G26" s="180"/>
      <c r="H26" s="180"/>
      <c r="I26" s="180"/>
      <c r="J26" s="180"/>
      <c r="K26" s="180"/>
      <c r="L26" s="180"/>
      <c r="M26" s="180"/>
      <c r="N26" s="180"/>
      <c r="O26" s="180"/>
      <c r="P26" s="180"/>
      <c r="Q26" s="180"/>
      <c r="R26" s="352">
        <f>SUM(B26:Q26)</f>
        <v>0</v>
      </c>
    </row>
    <row r="27" spans="1:18" ht="20">
      <c r="A27" s="402" t="s">
        <v>509</v>
      </c>
      <c r="B27" s="216"/>
      <c r="C27" s="216"/>
      <c r="D27" s="216"/>
      <c r="E27" s="216"/>
      <c r="F27" s="216"/>
      <c r="G27" s="216"/>
      <c r="H27" s="216"/>
      <c r="I27" s="216"/>
      <c r="J27" s="216"/>
      <c r="K27" s="216"/>
      <c r="L27" s="216"/>
      <c r="M27" s="216"/>
      <c r="N27" s="216"/>
      <c r="O27" s="216"/>
      <c r="P27" s="216"/>
      <c r="Q27" s="216"/>
      <c r="R27" s="216"/>
    </row>
    <row r="28" spans="1:18" ht="20">
      <c r="A28" s="221" t="s">
        <v>523</v>
      </c>
      <c r="B28" s="180"/>
      <c r="C28" s="180"/>
      <c r="D28" s="180"/>
      <c r="E28" s="180"/>
      <c r="F28" s="180"/>
      <c r="G28" s="180"/>
      <c r="H28" s="180"/>
      <c r="I28" s="180"/>
      <c r="J28" s="180"/>
      <c r="K28" s="180"/>
      <c r="L28" s="180"/>
      <c r="M28" s="180"/>
      <c r="N28" s="180"/>
      <c r="O28" s="180"/>
      <c r="P28" s="180"/>
      <c r="Q28" s="180"/>
      <c r="R28" s="352">
        <f>SUM(B28:Q28)</f>
        <v>0</v>
      </c>
    </row>
    <row r="29" spans="1:18" ht="20">
      <c r="A29" s="221" t="s">
        <v>524</v>
      </c>
      <c r="B29" s="180"/>
      <c r="C29" s="180"/>
      <c r="D29" s="180"/>
      <c r="E29" s="180"/>
      <c r="F29" s="180"/>
      <c r="G29" s="180"/>
      <c r="H29" s="180"/>
      <c r="I29" s="180"/>
      <c r="J29" s="180"/>
      <c r="K29" s="180"/>
      <c r="L29" s="180"/>
      <c r="M29" s="180"/>
      <c r="N29" s="180"/>
      <c r="O29" s="180"/>
      <c r="P29" s="180"/>
      <c r="Q29" s="180"/>
      <c r="R29" s="352">
        <f>SUM(B29:Q29)</f>
        <v>0</v>
      </c>
    </row>
    <row r="30" spans="1:18" ht="20">
      <c r="A30" s="221" t="s">
        <v>525</v>
      </c>
      <c r="B30" s="180"/>
      <c r="C30" s="180"/>
      <c r="D30" s="180"/>
      <c r="E30" s="180"/>
      <c r="F30" s="180"/>
      <c r="G30" s="180"/>
      <c r="H30" s="180"/>
      <c r="I30" s="180"/>
      <c r="J30" s="180"/>
      <c r="K30" s="180"/>
      <c r="L30" s="180"/>
      <c r="M30" s="180"/>
      <c r="N30" s="180"/>
      <c r="O30" s="180"/>
      <c r="P30" s="180"/>
      <c r="Q30" s="180"/>
      <c r="R30" s="352">
        <f>SUM(B30:Q30)</f>
        <v>0</v>
      </c>
    </row>
    <row r="31" spans="1:18" ht="20">
      <c r="A31" s="221" t="s">
        <v>510</v>
      </c>
      <c r="B31" s="352">
        <f>SUM(B24:B26)-SUM(B28:B30)</f>
        <v>0</v>
      </c>
      <c r="C31" s="352">
        <f>SUM(C24:C26)-SUM(C28:C30)</f>
        <v>0</v>
      </c>
      <c r="D31" s="352">
        <f t="shared" ref="D31:N31" si="2">SUM(D24:D26)-SUM(D28:D30)</f>
        <v>0</v>
      </c>
      <c r="E31" s="352">
        <f t="shared" si="2"/>
        <v>0</v>
      </c>
      <c r="F31" s="352">
        <f t="shared" si="2"/>
        <v>0</v>
      </c>
      <c r="G31" s="352">
        <f t="shared" si="2"/>
        <v>0</v>
      </c>
      <c r="H31" s="352">
        <f t="shared" si="2"/>
        <v>0</v>
      </c>
      <c r="I31" s="352">
        <f t="shared" si="2"/>
        <v>0</v>
      </c>
      <c r="J31" s="352">
        <f t="shared" si="2"/>
        <v>0</v>
      </c>
      <c r="K31" s="352">
        <f t="shared" si="2"/>
        <v>0</v>
      </c>
      <c r="L31" s="352">
        <f t="shared" si="2"/>
        <v>0</v>
      </c>
      <c r="M31" s="352">
        <f t="shared" si="2"/>
        <v>0</v>
      </c>
      <c r="N31" s="352">
        <f t="shared" si="2"/>
        <v>0</v>
      </c>
      <c r="O31" s="352">
        <f>SUM(O24:O26)-SUM(O28:O30)</f>
        <v>0</v>
      </c>
      <c r="P31" s="352">
        <f>SUM(P24:P26)-SUM(P28:P30)</f>
        <v>0</v>
      </c>
      <c r="Q31" s="352">
        <f>SUM(Q24:Q26)-SUM(Q28:Q30)</f>
        <v>0</v>
      </c>
      <c r="R31" s="352">
        <f>SUM(R24:R26)-SUM(R28:R30)</f>
        <v>0</v>
      </c>
    </row>
    <row r="32" spans="1:18" ht="20">
      <c r="A32" s="402" t="s">
        <v>517</v>
      </c>
      <c r="B32" s="216"/>
      <c r="C32" s="216"/>
      <c r="D32" s="216"/>
      <c r="E32" s="216"/>
      <c r="F32" s="216"/>
      <c r="G32" s="216"/>
      <c r="H32" s="216"/>
      <c r="I32" s="216"/>
      <c r="J32" s="216"/>
      <c r="K32" s="216"/>
      <c r="L32" s="216"/>
      <c r="M32" s="216"/>
      <c r="N32" s="216"/>
      <c r="O32" s="216"/>
      <c r="P32" s="216"/>
      <c r="Q32" s="216"/>
      <c r="R32" s="216"/>
    </row>
    <row r="33" spans="1:18" ht="20">
      <c r="A33" s="402" t="s">
        <v>518</v>
      </c>
      <c r="B33" s="216"/>
      <c r="C33" s="216"/>
      <c r="D33" s="216"/>
      <c r="E33" s="216"/>
      <c r="F33" s="216"/>
      <c r="G33" s="216"/>
      <c r="H33" s="216"/>
      <c r="I33" s="216"/>
      <c r="J33" s="216"/>
      <c r="K33" s="216"/>
      <c r="L33" s="216"/>
      <c r="M33" s="216"/>
      <c r="N33" s="216"/>
      <c r="O33" s="216"/>
      <c r="P33" s="216"/>
      <c r="Q33" s="216"/>
      <c r="R33" s="216"/>
    </row>
    <row r="34" spans="1:18" ht="20">
      <c r="A34" s="221" t="s">
        <v>523</v>
      </c>
      <c r="B34" s="180"/>
      <c r="C34" s="180"/>
      <c r="D34" s="180"/>
      <c r="E34" s="180"/>
      <c r="F34" s="180"/>
      <c r="G34" s="180"/>
      <c r="H34" s="180"/>
      <c r="I34" s="180"/>
      <c r="J34" s="180"/>
      <c r="K34" s="180"/>
      <c r="L34" s="180"/>
      <c r="M34" s="180"/>
      <c r="N34" s="180"/>
      <c r="O34" s="180"/>
      <c r="P34" s="180"/>
      <c r="Q34" s="180"/>
      <c r="R34" s="352">
        <f>SUM(B34:Q34)</f>
        <v>0</v>
      </c>
    </row>
    <row r="35" spans="1:18" ht="20">
      <c r="A35" s="221" t="s">
        <v>524</v>
      </c>
      <c r="B35" s="180"/>
      <c r="C35" s="180"/>
      <c r="D35" s="180"/>
      <c r="E35" s="180"/>
      <c r="F35" s="180"/>
      <c r="G35" s="180"/>
      <c r="H35" s="180"/>
      <c r="I35" s="180"/>
      <c r="J35" s="180"/>
      <c r="K35" s="180"/>
      <c r="L35" s="180"/>
      <c r="M35" s="180"/>
      <c r="N35" s="180"/>
      <c r="O35" s="180"/>
      <c r="P35" s="180"/>
      <c r="Q35" s="180"/>
      <c r="R35" s="352">
        <f>SUM(B35:Q35)</f>
        <v>0</v>
      </c>
    </row>
    <row r="36" spans="1:18" ht="20">
      <c r="A36" s="221" t="s">
        <v>525</v>
      </c>
      <c r="B36" s="180"/>
      <c r="C36" s="180"/>
      <c r="D36" s="180"/>
      <c r="E36" s="180"/>
      <c r="F36" s="180"/>
      <c r="G36" s="180"/>
      <c r="H36" s="180"/>
      <c r="I36" s="180"/>
      <c r="J36" s="180"/>
      <c r="K36" s="180"/>
      <c r="L36" s="180"/>
      <c r="M36" s="180"/>
      <c r="N36" s="180"/>
      <c r="O36" s="180"/>
      <c r="P36" s="180"/>
      <c r="Q36" s="180"/>
      <c r="R36" s="352">
        <f>SUM(B36:Q36)</f>
        <v>0</v>
      </c>
    </row>
    <row r="37" spans="1:18" ht="20">
      <c r="A37" s="402" t="s">
        <v>519</v>
      </c>
      <c r="B37" s="216"/>
      <c r="C37" s="216"/>
      <c r="D37" s="216"/>
      <c r="E37" s="216"/>
      <c r="F37" s="216"/>
      <c r="G37" s="216"/>
      <c r="H37" s="216"/>
      <c r="I37" s="216"/>
      <c r="J37" s="216"/>
      <c r="K37" s="216"/>
      <c r="L37" s="216"/>
      <c r="M37" s="216"/>
      <c r="N37" s="216"/>
      <c r="O37" s="216"/>
      <c r="P37" s="216"/>
      <c r="Q37" s="216"/>
      <c r="R37" s="216"/>
    </row>
    <row r="38" spans="1:18" ht="20">
      <c r="A38" s="221" t="s">
        <v>523</v>
      </c>
      <c r="B38" s="180"/>
      <c r="C38" s="180"/>
      <c r="D38" s="180"/>
      <c r="E38" s="180"/>
      <c r="F38" s="180"/>
      <c r="G38" s="180"/>
      <c r="H38" s="180"/>
      <c r="I38" s="180"/>
      <c r="J38" s="180"/>
      <c r="K38" s="180"/>
      <c r="L38" s="180"/>
      <c r="M38" s="180"/>
      <c r="N38" s="180"/>
      <c r="O38" s="180"/>
      <c r="P38" s="180"/>
      <c r="Q38" s="180"/>
      <c r="R38" s="352">
        <f>SUM(B38:Q38)</f>
        <v>0</v>
      </c>
    </row>
    <row r="39" spans="1:18" ht="20">
      <c r="A39" s="221" t="s">
        <v>524</v>
      </c>
      <c r="B39" s="180"/>
      <c r="C39" s="180"/>
      <c r="D39" s="180"/>
      <c r="E39" s="180"/>
      <c r="F39" s="180"/>
      <c r="G39" s="180"/>
      <c r="H39" s="180"/>
      <c r="I39" s="180"/>
      <c r="J39" s="180"/>
      <c r="K39" s="180"/>
      <c r="L39" s="180"/>
      <c r="M39" s="180"/>
      <c r="N39" s="180"/>
      <c r="O39" s="180"/>
      <c r="P39" s="180"/>
      <c r="Q39" s="180"/>
      <c r="R39" s="352">
        <f>SUM(B39:Q39)</f>
        <v>0</v>
      </c>
    </row>
    <row r="40" spans="1:18" ht="20">
      <c r="A40" s="221" t="s">
        <v>525</v>
      </c>
      <c r="B40" s="180"/>
      <c r="C40" s="180"/>
      <c r="D40" s="180"/>
      <c r="E40" s="180"/>
      <c r="F40" s="180"/>
      <c r="G40" s="180"/>
      <c r="H40" s="180"/>
      <c r="I40" s="180"/>
      <c r="J40" s="180"/>
      <c r="K40" s="180"/>
      <c r="L40" s="180"/>
      <c r="M40" s="180"/>
      <c r="N40" s="180"/>
      <c r="O40" s="180"/>
      <c r="P40" s="180"/>
      <c r="Q40" s="180"/>
      <c r="R40" s="352">
        <f>SUM(B40:Q40)</f>
        <v>0</v>
      </c>
    </row>
    <row r="41" spans="1:18" ht="20">
      <c r="A41" s="221" t="s">
        <v>528</v>
      </c>
      <c r="B41" s="352">
        <f>SUM(B34:B36)-SUM(B38:B40)</f>
        <v>0</v>
      </c>
      <c r="C41" s="352">
        <f t="shared" ref="C41:Q41" si="3">SUM(C34:C36)-SUM(C38:C40)</f>
        <v>0</v>
      </c>
      <c r="D41" s="352">
        <f t="shared" si="3"/>
        <v>0</v>
      </c>
      <c r="E41" s="352">
        <f t="shared" si="3"/>
        <v>0</v>
      </c>
      <c r="F41" s="352">
        <f t="shared" si="3"/>
        <v>0</v>
      </c>
      <c r="G41" s="352">
        <f>SUM(G34:G36)-SUM(G38:G40)</f>
        <v>0</v>
      </c>
      <c r="H41" s="352">
        <f t="shared" si="3"/>
        <v>0</v>
      </c>
      <c r="I41" s="352">
        <f>SUM(I34:I36)-SUM(I38:I40)</f>
        <v>0</v>
      </c>
      <c r="J41" s="352">
        <f>SUM(J34:J36)-SUM(J38:J40)</f>
        <v>0</v>
      </c>
      <c r="K41" s="352">
        <f>SUM(K34:K36)-SUM(K38:K40)</f>
        <v>0</v>
      </c>
      <c r="L41" s="352">
        <f t="shared" si="3"/>
        <v>0</v>
      </c>
      <c r="M41" s="352">
        <f t="shared" si="3"/>
        <v>0</v>
      </c>
      <c r="N41" s="352">
        <f t="shared" si="3"/>
        <v>0</v>
      </c>
      <c r="O41" s="352">
        <f t="shared" si="3"/>
        <v>0</v>
      </c>
      <c r="P41" s="352">
        <f t="shared" si="3"/>
        <v>0</v>
      </c>
      <c r="Q41" s="352">
        <f t="shared" si="3"/>
        <v>0</v>
      </c>
      <c r="R41" s="352">
        <f>SUM(R34:R36)-SUM(R38:R40)</f>
        <v>0</v>
      </c>
    </row>
  </sheetData>
  <mergeCells count="19">
    <mergeCell ref="N2:N3"/>
    <mergeCell ref="O2:O3"/>
    <mergeCell ref="P2:P3"/>
    <mergeCell ref="Q2:Q3"/>
    <mergeCell ref="A1:R1"/>
    <mergeCell ref="F2:F3"/>
    <mergeCell ref="A2:A3"/>
    <mergeCell ref="B2:B3"/>
    <mergeCell ref="C2:C3"/>
    <mergeCell ref="D2:D3"/>
    <mergeCell ref="E2:E3"/>
    <mergeCell ref="R2:R3"/>
    <mergeCell ref="G2:G3"/>
    <mergeCell ref="H2:H3"/>
    <mergeCell ref="I2:I3"/>
    <mergeCell ref="J2:J3"/>
    <mergeCell ref="K2:K3"/>
    <mergeCell ref="L2:L3"/>
    <mergeCell ref="M2:M3"/>
  </mergeCells>
  <pageMargins left="0.25" right="0.25" top="0.75" bottom="0.75" header="0.3" footer="0.3"/>
  <pageSetup paperSize="9" scale="41"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pageSetUpPr fitToPage="1"/>
  </sheetPr>
  <dimension ref="A1:I20"/>
  <sheetViews>
    <sheetView zoomScaleNormal="100" workbookViewId="0">
      <selection activeCell="E16" sqref="A1:XFD1048576"/>
    </sheetView>
  </sheetViews>
  <sheetFormatPr baseColWidth="10" defaultColWidth="9.1640625" defaultRowHeight="19"/>
  <cols>
    <col min="1" max="1" width="37.83203125" style="268" customWidth="1"/>
    <col min="2" max="2" width="13.5" style="268" bestFit="1" customWidth="1"/>
    <col min="3" max="3" width="9" style="268" bestFit="1" customWidth="1"/>
    <col min="4" max="4" width="10.83203125" style="268" bestFit="1" customWidth="1"/>
    <col min="5" max="5" width="10.1640625" style="268" bestFit="1" customWidth="1"/>
    <col min="6" max="6" width="13.5" style="268" bestFit="1" customWidth="1"/>
    <col min="7" max="7" width="9" style="268" bestFit="1" customWidth="1"/>
    <col min="8" max="8" width="10.83203125" style="268" bestFit="1" customWidth="1"/>
    <col min="9" max="9" width="10.1640625" style="268" bestFit="1" customWidth="1"/>
    <col min="10" max="16384" width="9.1640625" style="268"/>
  </cols>
  <sheetData>
    <row r="1" spans="1:9">
      <c r="A1" s="680" t="s">
        <v>530</v>
      </c>
      <c r="B1" s="680"/>
      <c r="C1" s="680"/>
      <c r="D1" s="680"/>
      <c r="E1" s="680"/>
      <c r="F1" s="680"/>
      <c r="G1" s="680"/>
      <c r="H1" s="680"/>
      <c r="I1" s="680"/>
    </row>
    <row r="2" spans="1:9">
      <c r="A2" s="771" t="s">
        <v>0</v>
      </c>
      <c r="B2" s="789" t="str">
        <f>"Premi Reasuransi"</f>
        <v>Premi Reasuransi</v>
      </c>
      <c r="C2" s="790"/>
      <c r="D2" s="790"/>
      <c r="E2" s="790"/>
      <c r="F2" s="789" t="str">
        <f>"Komisi Reasuransi"</f>
        <v>Komisi Reasuransi</v>
      </c>
      <c r="G2" s="790"/>
      <c r="H2" s="790"/>
      <c r="I2" s="790"/>
    </row>
    <row r="3" spans="1:9" ht="40">
      <c r="A3" s="771"/>
      <c r="B3" s="192" t="str">
        <f>"Dalam Negeri"</f>
        <v>Dalam Negeri</v>
      </c>
      <c r="C3" s="192" t="str">
        <f>"ASEAN"</f>
        <v>ASEAN</v>
      </c>
      <c r="D3" s="192" t="str">
        <f>"Lainnya"</f>
        <v>Lainnya</v>
      </c>
      <c r="E3" s="192" t="s">
        <v>333</v>
      </c>
      <c r="F3" s="192" t="str">
        <f>"Dalam Negeri"</f>
        <v>Dalam Negeri</v>
      </c>
      <c r="G3" s="192" t="str">
        <f>"ASEAN"</f>
        <v>ASEAN</v>
      </c>
      <c r="H3" s="192" t="str">
        <f>"Lainnya"</f>
        <v>Lainnya</v>
      </c>
      <c r="I3" s="192" t="s">
        <v>333</v>
      </c>
    </row>
    <row r="4" spans="1:9" ht="20">
      <c r="A4" s="364" t="s">
        <v>376</v>
      </c>
      <c r="B4" s="215"/>
      <c r="C4" s="215"/>
      <c r="D4" s="215"/>
      <c r="E4" s="403">
        <f>SUM(B4:D4)</f>
        <v>0</v>
      </c>
      <c r="F4" s="215"/>
      <c r="G4" s="215"/>
      <c r="H4" s="215"/>
      <c r="I4" s="403">
        <f t="shared" ref="I4:I19" si="0">SUM(F4:H4)</f>
        <v>0</v>
      </c>
    </row>
    <row r="5" spans="1:9" ht="60">
      <c r="A5" s="364" t="s">
        <v>377</v>
      </c>
      <c r="B5" s="215"/>
      <c r="C5" s="215"/>
      <c r="D5" s="215"/>
      <c r="E5" s="403">
        <f t="shared" ref="E5:E19" si="1">SUM(B5:D5)</f>
        <v>0</v>
      </c>
      <c r="F5" s="215"/>
      <c r="G5" s="215"/>
      <c r="H5" s="215"/>
      <c r="I5" s="403">
        <f t="shared" si="0"/>
        <v>0</v>
      </c>
    </row>
    <row r="6" spans="1:9" ht="20">
      <c r="A6" s="364" t="s">
        <v>378</v>
      </c>
      <c r="B6" s="215"/>
      <c r="C6" s="215"/>
      <c r="D6" s="215"/>
      <c r="E6" s="403">
        <f t="shared" si="1"/>
        <v>0</v>
      </c>
      <c r="F6" s="215"/>
      <c r="G6" s="215"/>
      <c r="H6" s="215"/>
      <c r="I6" s="403">
        <f t="shared" si="0"/>
        <v>0</v>
      </c>
    </row>
    <row r="7" spans="1:9" ht="20">
      <c r="A7" s="364" t="s">
        <v>379</v>
      </c>
      <c r="B7" s="215"/>
      <c r="C7" s="215"/>
      <c r="D7" s="215"/>
      <c r="E7" s="403">
        <f t="shared" si="1"/>
        <v>0</v>
      </c>
      <c r="F7" s="215"/>
      <c r="G7" s="215"/>
      <c r="H7" s="215"/>
      <c r="I7" s="403">
        <f t="shared" si="0"/>
        <v>0</v>
      </c>
    </row>
    <row r="8" spans="1:9" ht="20">
      <c r="A8" s="364" t="s">
        <v>380</v>
      </c>
      <c r="B8" s="215"/>
      <c r="C8" s="215"/>
      <c r="D8" s="215"/>
      <c r="E8" s="403">
        <f t="shared" si="1"/>
        <v>0</v>
      </c>
      <c r="F8" s="215"/>
      <c r="G8" s="215"/>
      <c r="H8" s="215"/>
      <c r="I8" s="403">
        <f t="shared" si="0"/>
        <v>0</v>
      </c>
    </row>
    <row r="9" spans="1:9" ht="20">
      <c r="A9" s="364" t="s">
        <v>381</v>
      </c>
      <c r="B9" s="215"/>
      <c r="C9" s="215"/>
      <c r="D9" s="215"/>
      <c r="E9" s="403">
        <f t="shared" si="1"/>
        <v>0</v>
      </c>
      <c r="F9" s="215"/>
      <c r="G9" s="215"/>
      <c r="H9" s="215"/>
      <c r="I9" s="403">
        <f t="shared" si="0"/>
        <v>0</v>
      </c>
    </row>
    <row r="10" spans="1:9" ht="20">
      <c r="A10" s="364" t="s">
        <v>382</v>
      </c>
      <c r="B10" s="215"/>
      <c r="C10" s="215"/>
      <c r="D10" s="215"/>
      <c r="E10" s="403">
        <f t="shared" si="1"/>
        <v>0</v>
      </c>
      <c r="F10" s="215"/>
      <c r="G10" s="215"/>
      <c r="H10" s="215"/>
      <c r="I10" s="403">
        <f t="shared" si="0"/>
        <v>0</v>
      </c>
    </row>
    <row r="11" spans="1:9" ht="20">
      <c r="A11" s="364" t="s">
        <v>383</v>
      </c>
      <c r="B11" s="215"/>
      <c r="C11" s="215"/>
      <c r="D11" s="215"/>
      <c r="E11" s="403">
        <f t="shared" si="1"/>
        <v>0</v>
      </c>
      <c r="F11" s="215"/>
      <c r="G11" s="215"/>
      <c r="H11" s="215"/>
      <c r="I11" s="403">
        <f t="shared" si="0"/>
        <v>0</v>
      </c>
    </row>
    <row r="12" spans="1:9" ht="20">
      <c r="A12" s="364" t="s">
        <v>384</v>
      </c>
      <c r="B12" s="215"/>
      <c r="C12" s="215"/>
      <c r="D12" s="215"/>
      <c r="E12" s="403">
        <f t="shared" si="1"/>
        <v>0</v>
      </c>
      <c r="F12" s="215"/>
      <c r="G12" s="215"/>
      <c r="H12" s="215"/>
      <c r="I12" s="403">
        <f t="shared" si="0"/>
        <v>0</v>
      </c>
    </row>
    <row r="13" spans="1:9" ht="20">
      <c r="A13" s="364" t="s">
        <v>385</v>
      </c>
      <c r="B13" s="215"/>
      <c r="C13" s="215"/>
      <c r="D13" s="215"/>
      <c r="E13" s="403">
        <f t="shared" si="1"/>
        <v>0</v>
      </c>
      <c r="F13" s="215"/>
      <c r="G13" s="215"/>
      <c r="H13" s="215"/>
      <c r="I13" s="403">
        <f t="shared" si="0"/>
        <v>0</v>
      </c>
    </row>
    <row r="14" spans="1:9" ht="20">
      <c r="A14" s="364" t="s">
        <v>386</v>
      </c>
      <c r="B14" s="215"/>
      <c r="C14" s="215"/>
      <c r="D14" s="215"/>
      <c r="E14" s="403">
        <f t="shared" si="1"/>
        <v>0</v>
      </c>
      <c r="F14" s="215"/>
      <c r="G14" s="215"/>
      <c r="H14" s="215"/>
      <c r="I14" s="403">
        <f t="shared" si="0"/>
        <v>0</v>
      </c>
    </row>
    <row r="15" spans="1:9" ht="20">
      <c r="A15" s="364" t="s">
        <v>387</v>
      </c>
      <c r="B15" s="215"/>
      <c r="C15" s="215"/>
      <c r="D15" s="215"/>
      <c r="E15" s="403">
        <f t="shared" si="1"/>
        <v>0</v>
      </c>
      <c r="F15" s="215"/>
      <c r="G15" s="215"/>
      <c r="H15" s="215"/>
      <c r="I15" s="403">
        <f t="shared" si="0"/>
        <v>0</v>
      </c>
    </row>
    <row r="16" spans="1:9" ht="20">
      <c r="A16" s="364" t="s">
        <v>388</v>
      </c>
      <c r="B16" s="215"/>
      <c r="C16" s="215"/>
      <c r="D16" s="215"/>
      <c r="E16" s="403">
        <f t="shared" si="1"/>
        <v>0</v>
      </c>
      <c r="F16" s="215"/>
      <c r="G16" s="215"/>
      <c r="H16" s="215"/>
      <c r="I16" s="403">
        <f t="shared" si="0"/>
        <v>0</v>
      </c>
    </row>
    <row r="17" spans="1:9" ht="20">
      <c r="A17" s="364" t="s">
        <v>389</v>
      </c>
      <c r="B17" s="215"/>
      <c r="C17" s="215"/>
      <c r="D17" s="215"/>
      <c r="E17" s="403">
        <f t="shared" si="1"/>
        <v>0</v>
      </c>
      <c r="F17" s="215"/>
      <c r="G17" s="215"/>
      <c r="H17" s="215"/>
      <c r="I17" s="403">
        <f t="shared" si="0"/>
        <v>0</v>
      </c>
    </row>
    <row r="18" spans="1:9" ht="20">
      <c r="A18" s="364" t="s">
        <v>390</v>
      </c>
      <c r="B18" s="215"/>
      <c r="C18" s="215"/>
      <c r="D18" s="215"/>
      <c r="E18" s="403">
        <f t="shared" si="1"/>
        <v>0</v>
      </c>
      <c r="F18" s="215"/>
      <c r="G18" s="215"/>
      <c r="H18" s="215"/>
      <c r="I18" s="403">
        <f t="shared" si="0"/>
        <v>0</v>
      </c>
    </row>
    <row r="19" spans="1:9" ht="20">
      <c r="A19" s="364" t="s">
        <v>497</v>
      </c>
      <c r="B19" s="215"/>
      <c r="C19" s="215"/>
      <c r="D19" s="215"/>
      <c r="E19" s="403">
        <f t="shared" si="1"/>
        <v>0</v>
      </c>
      <c r="F19" s="215"/>
      <c r="G19" s="215"/>
      <c r="H19" s="404"/>
      <c r="I19" s="403">
        <f t="shared" si="0"/>
        <v>0</v>
      </c>
    </row>
    <row r="20" spans="1:9" ht="20">
      <c r="A20" s="364" t="s">
        <v>7</v>
      </c>
      <c r="B20" s="403">
        <f t="shared" ref="B20:I20" si="2">SUM(B4:B19)</f>
        <v>0</v>
      </c>
      <c r="C20" s="403">
        <f t="shared" si="2"/>
        <v>0</v>
      </c>
      <c r="D20" s="403">
        <f>SUM(D4:D19)</f>
        <v>0</v>
      </c>
      <c r="E20" s="403">
        <f t="shared" si="2"/>
        <v>0</v>
      </c>
      <c r="F20" s="403">
        <f t="shared" si="2"/>
        <v>0</v>
      </c>
      <c r="G20" s="403">
        <f t="shared" si="2"/>
        <v>0</v>
      </c>
      <c r="H20" s="403">
        <f>SUM(H4:H19)</f>
        <v>0</v>
      </c>
      <c r="I20" s="403">
        <f t="shared" si="2"/>
        <v>0</v>
      </c>
    </row>
  </sheetData>
  <mergeCells count="4">
    <mergeCell ref="A2:A3"/>
    <mergeCell ref="B2:E2"/>
    <mergeCell ref="F2:I2"/>
    <mergeCell ref="A1:I1"/>
  </mergeCells>
  <pageMargins left="0.25" right="0.25" top="0.75" bottom="0.75" header="0.3" footer="0.3"/>
  <pageSetup paperSize="9" scale="7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pageSetUpPr fitToPage="1"/>
  </sheetPr>
  <dimension ref="A1:R34"/>
  <sheetViews>
    <sheetView zoomScaleNormal="100" workbookViewId="0">
      <selection activeCell="E16" sqref="A1:XFD1048576"/>
    </sheetView>
  </sheetViews>
  <sheetFormatPr baseColWidth="10" defaultColWidth="9.1640625" defaultRowHeight="19"/>
  <cols>
    <col min="1" max="1" width="34" style="268" customWidth="1"/>
    <col min="2" max="2" width="12.5" style="268" customWidth="1"/>
    <col min="3" max="3" width="13.5" style="268" customWidth="1"/>
    <col min="4" max="4" width="16.5" style="268" customWidth="1"/>
    <col min="5" max="5" width="9.5" style="268" customWidth="1"/>
    <col min="6" max="6" width="12.1640625" style="268" customWidth="1"/>
    <col min="7" max="7" width="9.33203125" style="268" bestFit="1" customWidth="1"/>
    <col min="8" max="8" width="11" style="268" customWidth="1"/>
    <col min="9" max="9" width="10.5" style="268" customWidth="1"/>
    <col min="10" max="10" width="16.1640625" style="268" customWidth="1"/>
    <col min="11" max="11" width="11.83203125" style="268" customWidth="1"/>
    <col min="12" max="12" width="16.1640625" style="268" customWidth="1"/>
    <col min="13" max="13" width="13.83203125" style="268" bestFit="1" customWidth="1"/>
    <col min="14" max="14" width="11.5" style="268" customWidth="1"/>
    <col min="15" max="15" width="14.1640625" style="268" customWidth="1"/>
    <col min="16" max="16" width="9" style="268" bestFit="1" customWidth="1"/>
    <col min="17" max="17" width="9.5" style="268" bestFit="1" customWidth="1"/>
    <col min="18" max="18" width="9.83203125" style="268" bestFit="1" customWidth="1"/>
    <col min="19" max="16384" width="9.1640625" style="268"/>
  </cols>
  <sheetData>
    <row r="1" spans="1:18">
      <c r="A1" s="680" t="s">
        <v>562</v>
      </c>
      <c r="B1" s="680"/>
      <c r="C1" s="680"/>
      <c r="D1" s="680"/>
      <c r="E1" s="680"/>
      <c r="F1" s="680"/>
      <c r="G1" s="680"/>
      <c r="H1" s="680"/>
      <c r="I1" s="680"/>
      <c r="J1" s="680"/>
      <c r="K1" s="680"/>
      <c r="L1" s="680"/>
      <c r="M1" s="680"/>
      <c r="N1" s="680"/>
      <c r="O1" s="680"/>
      <c r="P1" s="680"/>
      <c r="Q1" s="680"/>
      <c r="R1" s="680"/>
    </row>
    <row r="2" spans="1:18">
      <c r="A2" s="771" t="s">
        <v>0</v>
      </c>
      <c r="B2" s="727" t="str">
        <f>"Harta Benda (Property)"</f>
        <v>Harta Benda (Property)</v>
      </c>
      <c r="C2" s="727" t="str">
        <f>"Kendaraan Bermotor (Own Damage, Third Party Liability, dan Personal Accident)"</f>
        <v>Kendaraan Bermotor (Own Damage, Third Party Liability, dan Personal Accident)</v>
      </c>
      <c r="D2" s="727" t="str">
        <f>"Pengangkutan (Marine Cargo)"</f>
        <v>Pengangkutan (Marine Cargo)</v>
      </c>
      <c r="E2" s="727" t="str">
        <f>"Rangka Kapal (Marine Hull)"</f>
        <v>Rangka Kapal (Marine Hull)</v>
      </c>
      <c r="F2" s="727" t="str">
        <f>"Rangka Pesawat (Aviation Hull)"</f>
        <v>Rangka Pesawat (Aviation Hull)</v>
      </c>
      <c r="G2" s="727" t="str">
        <f>"Satelit"</f>
        <v>Satelit</v>
      </c>
      <c r="H2" s="727" t="str">
        <f>"Energi Onshore (Oil and Gas)"</f>
        <v>Energi Onshore (Oil and Gas)</v>
      </c>
      <c r="I2" s="727" t="str">
        <f>"Energi Offshore (Oil and Gas)"</f>
        <v>Energi Offshore (Oil and Gas)</v>
      </c>
      <c r="J2" s="727" t="str">
        <f>"Rekayasa (Engineering)"</f>
        <v>Rekayasa (Engineering)</v>
      </c>
      <c r="K2" s="727" t="str">
        <f>"Tanggung Gugat (Liability)"</f>
        <v>Tanggung Gugat (Liability)</v>
      </c>
      <c r="L2" s="727" t="str">
        <f>"Kecelakaan Diri"</f>
        <v>Kecelakaan Diri</v>
      </c>
      <c r="M2" s="727" t="str">
        <f>"Kesehatan"</f>
        <v>Kesehatan</v>
      </c>
      <c r="N2" s="727" t="str">
        <f>"Kredit (Credit) "</f>
        <v xml:space="preserve">Kredit (Credit) </v>
      </c>
      <c r="O2" s="727" t="str">
        <f>"Suretyship"</f>
        <v>Suretyship</v>
      </c>
      <c r="P2" s="727" t="str">
        <f>"Aneka"</f>
        <v>Aneka</v>
      </c>
      <c r="Q2" s="727" t="str">
        <f>"Jiwa *)"</f>
        <v>Jiwa *)</v>
      </c>
      <c r="R2" s="727" t="str">
        <f>"Jumlah"</f>
        <v>Jumlah</v>
      </c>
    </row>
    <row r="3" spans="1:18" ht="153" customHeight="1">
      <c r="A3" s="771"/>
      <c r="B3" s="728"/>
      <c r="C3" s="728"/>
      <c r="D3" s="728"/>
      <c r="E3" s="728"/>
      <c r="F3" s="728"/>
      <c r="G3" s="728"/>
      <c r="H3" s="728"/>
      <c r="I3" s="728"/>
      <c r="J3" s="728"/>
      <c r="K3" s="728"/>
      <c r="L3" s="728"/>
      <c r="M3" s="728"/>
      <c r="N3" s="728"/>
      <c r="O3" s="728"/>
      <c r="P3" s="728"/>
      <c r="Q3" s="728"/>
      <c r="R3" s="728"/>
    </row>
    <row r="4" spans="1:18" ht="40">
      <c r="A4" s="344" t="s">
        <v>531</v>
      </c>
      <c r="B4" s="209"/>
      <c r="C4" s="405"/>
      <c r="D4" s="405"/>
      <c r="E4" s="405"/>
      <c r="F4" s="405"/>
      <c r="G4" s="405"/>
      <c r="H4" s="405"/>
      <c r="I4" s="405"/>
      <c r="J4" s="405"/>
      <c r="K4" s="405"/>
      <c r="L4" s="405"/>
      <c r="M4" s="405"/>
      <c r="N4" s="405"/>
      <c r="O4" s="405"/>
      <c r="P4" s="405"/>
      <c r="Q4" s="405"/>
      <c r="R4" s="405"/>
    </row>
    <row r="5" spans="1:18" ht="20">
      <c r="A5" s="347" t="s">
        <v>532</v>
      </c>
      <c r="B5" s="210"/>
      <c r="C5" s="210"/>
      <c r="D5" s="210"/>
      <c r="E5" s="210"/>
      <c r="F5" s="210"/>
      <c r="G5" s="210"/>
      <c r="H5" s="210"/>
      <c r="I5" s="210"/>
      <c r="J5" s="210"/>
      <c r="K5" s="210"/>
      <c r="L5" s="210"/>
      <c r="M5" s="210"/>
      <c r="N5" s="210"/>
      <c r="O5" s="210"/>
      <c r="P5" s="210"/>
      <c r="Q5" s="210"/>
      <c r="R5" s="211">
        <f>SUM(B5:Q5)</f>
        <v>0</v>
      </c>
    </row>
    <row r="6" spans="1:18" ht="20">
      <c r="A6" s="347" t="s">
        <v>533</v>
      </c>
      <c r="B6" s="210"/>
      <c r="C6" s="210"/>
      <c r="D6" s="210"/>
      <c r="E6" s="210"/>
      <c r="F6" s="210"/>
      <c r="G6" s="210"/>
      <c r="H6" s="210"/>
      <c r="I6" s="210"/>
      <c r="J6" s="210"/>
      <c r="K6" s="210"/>
      <c r="L6" s="210"/>
      <c r="M6" s="210"/>
      <c r="N6" s="210"/>
      <c r="O6" s="210"/>
      <c r="P6" s="210"/>
      <c r="Q6" s="210"/>
      <c r="R6" s="211">
        <f>SUM(B6:Q6)</f>
        <v>0</v>
      </c>
    </row>
    <row r="7" spans="1:18" ht="40">
      <c r="A7" s="344" t="s">
        <v>534</v>
      </c>
      <c r="B7" s="211">
        <f>B5-B6</f>
        <v>0</v>
      </c>
      <c r="C7" s="211">
        <f t="shared" ref="C7:R7" si="0">C5-C6</f>
        <v>0</v>
      </c>
      <c r="D7" s="211">
        <f t="shared" si="0"/>
        <v>0</v>
      </c>
      <c r="E7" s="211">
        <f t="shared" si="0"/>
        <v>0</v>
      </c>
      <c r="F7" s="211">
        <f t="shared" si="0"/>
        <v>0</v>
      </c>
      <c r="G7" s="211">
        <f t="shared" si="0"/>
        <v>0</v>
      </c>
      <c r="H7" s="211">
        <f t="shared" si="0"/>
        <v>0</v>
      </c>
      <c r="I7" s="211">
        <f t="shared" si="0"/>
        <v>0</v>
      </c>
      <c r="J7" s="211">
        <f t="shared" si="0"/>
        <v>0</v>
      </c>
      <c r="K7" s="211">
        <f t="shared" si="0"/>
        <v>0</v>
      </c>
      <c r="L7" s="211">
        <f t="shared" si="0"/>
        <v>0</v>
      </c>
      <c r="M7" s="211">
        <f t="shared" si="0"/>
        <v>0</v>
      </c>
      <c r="N7" s="211">
        <f t="shared" si="0"/>
        <v>0</v>
      </c>
      <c r="O7" s="211">
        <f t="shared" si="0"/>
        <v>0</v>
      </c>
      <c r="P7" s="211">
        <f t="shared" si="0"/>
        <v>0</v>
      </c>
      <c r="Q7" s="211">
        <f t="shared" si="0"/>
        <v>0</v>
      </c>
      <c r="R7" s="211">
        <f t="shared" si="0"/>
        <v>0</v>
      </c>
    </row>
    <row r="8" spans="1:18" ht="40">
      <c r="A8" s="344" t="s">
        <v>535</v>
      </c>
      <c r="B8" s="209"/>
      <c r="C8" s="405"/>
      <c r="D8" s="405"/>
      <c r="E8" s="405"/>
      <c r="F8" s="405"/>
      <c r="G8" s="405"/>
      <c r="H8" s="405"/>
      <c r="I8" s="405"/>
      <c r="J8" s="405"/>
      <c r="K8" s="405"/>
      <c r="L8" s="405"/>
      <c r="M8" s="405"/>
      <c r="N8" s="405"/>
      <c r="O8" s="405"/>
      <c r="P8" s="405"/>
      <c r="Q8" s="405"/>
      <c r="R8" s="405"/>
    </row>
    <row r="9" spans="1:18" ht="40">
      <c r="A9" s="347" t="s">
        <v>536</v>
      </c>
      <c r="B9" s="210"/>
      <c r="C9" s="210"/>
      <c r="D9" s="210"/>
      <c r="E9" s="210"/>
      <c r="F9" s="210"/>
      <c r="G9" s="210"/>
      <c r="H9" s="210"/>
      <c r="I9" s="210"/>
      <c r="J9" s="210"/>
      <c r="K9" s="210"/>
      <c r="L9" s="210"/>
      <c r="M9" s="210"/>
      <c r="N9" s="210"/>
      <c r="O9" s="210"/>
      <c r="P9" s="210"/>
      <c r="Q9" s="210"/>
      <c r="R9" s="211">
        <f>SUM(B9:Q9)</f>
        <v>0</v>
      </c>
    </row>
    <row r="10" spans="1:18" ht="40">
      <c r="A10" s="347" t="s">
        <v>537</v>
      </c>
      <c r="B10" s="210"/>
      <c r="C10" s="210"/>
      <c r="D10" s="210"/>
      <c r="E10" s="210"/>
      <c r="F10" s="210"/>
      <c r="G10" s="210"/>
      <c r="H10" s="210"/>
      <c r="I10" s="210"/>
      <c r="J10" s="210"/>
      <c r="K10" s="210"/>
      <c r="L10" s="210"/>
      <c r="M10" s="210"/>
      <c r="N10" s="210"/>
      <c r="O10" s="210"/>
      <c r="P10" s="210"/>
      <c r="Q10" s="210"/>
      <c r="R10" s="211">
        <f>SUM(B10:Q10)</f>
        <v>0</v>
      </c>
    </row>
    <row r="11" spans="1:18" ht="60">
      <c r="A11" s="364" t="s">
        <v>538</v>
      </c>
      <c r="B11" s="212">
        <f>B9-B10</f>
        <v>0</v>
      </c>
      <c r="C11" s="212">
        <f t="shared" ref="C11:R11" si="1">C9-C10</f>
        <v>0</v>
      </c>
      <c r="D11" s="212">
        <f t="shared" si="1"/>
        <v>0</v>
      </c>
      <c r="E11" s="212">
        <f t="shared" si="1"/>
        <v>0</v>
      </c>
      <c r="F11" s="212">
        <f t="shared" si="1"/>
        <v>0</v>
      </c>
      <c r="G11" s="212">
        <f t="shared" si="1"/>
        <v>0</v>
      </c>
      <c r="H11" s="212">
        <f t="shared" si="1"/>
        <v>0</v>
      </c>
      <c r="I11" s="212">
        <f t="shared" si="1"/>
        <v>0</v>
      </c>
      <c r="J11" s="212">
        <f t="shared" si="1"/>
        <v>0</v>
      </c>
      <c r="K11" s="212">
        <f t="shared" si="1"/>
        <v>0</v>
      </c>
      <c r="L11" s="212">
        <f t="shared" si="1"/>
        <v>0</v>
      </c>
      <c r="M11" s="212">
        <f t="shared" si="1"/>
        <v>0</v>
      </c>
      <c r="N11" s="212">
        <f t="shared" si="1"/>
        <v>0</v>
      </c>
      <c r="O11" s="212">
        <f t="shared" si="1"/>
        <v>0</v>
      </c>
      <c r="P11" s="212">
        <f t="shared" si="1"/>
        <v>0</v>
      </c>
      <c r="Q11" s="212">
        <f t="shared" si="1"/>
        <v>0</v>
      </c>
      <c r="R11" s="212">
        <f t="shared" si="1"/>
        <v>0</v>
      </c>
    </row>
    <row r="12" spans="1:18" ht="40">
      <c r="A12" s="364" t="s">
        <v>539</v>
      </c>
      <c r="B12" s="212">
        <f>B7-B11</f>
        <v>0</v>
      </c>
      <c r="C12" s="212">
        <f t="shared" ref="C12:R12" si="2">C7-C11</f>
        <v>0</v>
      </c>
      <c r="D12" s="212">
        <f t="shared" si="2"/>
        <v>0</v>
      </c>
      <c r="E12" s="212">
        <f t="shared" si="2"/>
        <v>0</v>
      </c>
      <c r="F12" s="212">
        <f t="shared" si="2"/>
        <v>0</v>
      </c>
      <c r="G12" s="212">
        <f t="shared" si="2"/>
        <v>0</v>
      </c>
      <c r="H12" s="212">
        <f t="shared" si="2"/>
        <v>0</v>
      </c>
      <c r="I12" s="212">
        <f t="shared" si="2"/>
        <v>0</v>
      </c>
      <c r="J12" s="212">
        <f t="shared" si="2"/>
        <v>0</v>
      </c>
      <c r="K12" s="212">
        <f t="shared" si="2"/>
        <v>0</v>
      </c>
      <c r="L12" s="212">
        <f t="shared" si="2"/>
        <v>0</v>
      </c>
      <c r="M12" s="212">
        <f t="shared" si="2"/>
        <v>0</v>
      </c>
      <c r="N12" s="212">
        <f t="shared" si="2"/>
        <v>0</v>
      </c>
      <c r="O12" s="212">
        <f t="shared" si="2"/>
        <v>0</v>
      </c>
      <c r="P12" s="212">
        <f t="shared" si="2"/>
        <v>0</v>
      </c>
      <c r="Q12" s="212">
        <f t="shared" si="2"/>
        <v>0</v>
      </c>
      <c r="R12" s="212">
        <f t="shared" si="2"/>
        <v>0</v>
      </c>
    </row>
    <row r="13" spans="1:18" ht="20">
      <c r="A13" s="364" t="s">
        <v>540</v>
      </c>
      <c r="B13" s="213"/>
      <c r="C13" s="406"/>
      <c r="D13" s="406"/>
      <c r="E13" s="406"/>
      <c r="F13" s="406"/>
      <c r="G13" s="406"/>
      <c r="H13" s="406"/>
      <c r="I13" s="406"/>
      <c r="J13" s="406"/>
      <c r="K13" s="406"/>
      <c r="L13" s="406"/>
      <c r="M13" s="406"/>
      <c r="N13" s="406"/>
      <c r="O13" s="406"/>
      <c r="P13" s="406"/>
      <c r="Q13" s="406"/>
      <c r="R13" s="406"/>
    </row>
    <row r="14" spans="1:18" ht="20">
      <c r="A14" s="319" t="s">
        <v>541</v>
      </c>
      <c r="B14" s="214"/>
      <c r="C14" s="214"/>
      <c r="D14" s="214"/>
      <c r="E14" s="214"/>
      <c r="F14" s="214"/>
      <c r="G14" s="214"/>
      <c r="H14" s="214"/>
      <c r="I14" s="214"/>
      <c r="J14" s="214"/>
      <c r="K14" s="214"/>
      <c r="L14" s="214"/>
      <c r="M14" s="214"/>
      <c r="N14" s="214"/>
      <c r="O14" s="214"/>
      <c r="P14" s="214"/>
      <c r="Q14" s="214"/>
      <c r="R14" s="212">
        <f>SUM(B14:Q14)</f>
        <v>0</v>
      </c>
    </row>
    <row r="15" spans="1:18" ht="20">
      <c r="A15" s="319" t="s">
        <v>542</v>
      </c>
      <c r="B15" s="214"/>
      <c r="C15" s="214"/>
      <c r="D15" s="214"/>
      <c r="E15" s="214"/>
      <c r="F15" s="214"/>
      <c r="G15" s="214"/>
      <c r="H15" s="214"/>
      <c r="I15" s="214"/>
      <c r="J15" s="214"/>
      <c r="K15" s="214"/>
      <c r="L15" s="214"/>
      <c r="M15" s="214"/>
      <c r="N15" s="214"/>
      <c r="O15" s="214"/>
      <c r="P15" s="214"/>
      <c r="Q15" s="214"/>
      <c r="R15" s="212">
        <f>SUM(B15:Q15)</f>
        <v>0</v>
      </c>
    </row>
    <row r="16" spans="1:18" ht="40">
      <c r="A16" s="364" t="s">
        <v>543</v>
      </c>
      <c r="B16" s="212">
        <f>B14-B15</f>
        <v>0</v>
      </c>
      <c r="C16" s="212">
        <f t="shared" ref="C16:R16" si="3">C14-C15</f>
        <v>0</v>
      </c>
      <c r="D16" s="212">
        <f t="shared" si="3"/>
        <v>0</v>
      </c>
      <c r="E16" s="212">
        <f t="shared" si="3"/>
        <v>0</v>
      </c>
      <c r="F16" s="212">
        <f t="shared" si="3"/>
        <v>0</v>
      </c>
      <c r="G16" s="212">
        <f t="shared" si="3"/>
        <v>0</v>
      </c>
      <c r="H16" s="212">
        <f t="shared" si="3"/>
        <v>0</v>
      </c>
      <c r="I16" s="212">
        <f t="shared" si="3"/>
        <v>0</v>
      </c>
      <c r="J16" s="212">
        <f t="shared" si="3"/>
        <v>0</v>
      </c>
      <c r="K16" s="212">
        <f t="shared" si="3"/>
        <v>0</v>
      </c>
      <c r="L16" s="212">
        <f t="shared" si="3"/>
        <v>0</v>
      </c>
      <c r="M16" s="212">
        <f t="shared" si="3"/>
        <v>0</v>
      </c>
      <c r="N16" s="212">
        <f t="shared" si="3"/>
        <v>0</v>
      </c>
      <c r="O16" s="212">
        <f t="shared" si="3"/>
        <v>0</v>
      </c>
      <c r="P16" s="212">
        <f t="shared" si="3"/>
        <v>0</v>
      </c>
      <c r="Q16" s="212">
        <f t="shared" si="3"/>
        <v>0</v>
      </c>
      <c r="R16" s="212">
        <f t="shared" si="3"/>
        <v>0</v>
      </c>
    </row>
    <row r="17" spans="1:18" ht="40">
      <c r="A17" s="364" t="s">
        <v>544</v>
      </c>
      <c r="B17" s="213"/>
      <c r="C17" s="406"/>
      <c r="D17" s="406"/>
      <c r="E17" s="406"/>
      <c r="F17" s="406"/>
      <c r="G17" s="406"/>
      <c r="H17" s="406"/>
      <c r="I17" s="406"/>
      <c r="J17" s="406"/>
      <c r="K17" s="406"/>
      <c r="L17" s="406"/>
      <c r="M17" s="406"/>
      <c r="N17" s="406"/>
      <c r="O17" s="406"/>
      <c r="P17" s="406"/>
      <c r="Q17" s="406"/>
      <c r="R17" s="406"/>
    </row>
    <row r="18" spans="1:18" ht="40">
      <c r="A18" s="319" t="s">
        <v>545</v>
      </c>
      <c r="B18" s="214"/>
      <c r="C18" s="214"/>
      <c r="D18" s="214"/>
      <c r="E18" s="214"/>
      <c r="F18" s="214"/>
      <c r="G18" s="214"/>
      <c r="H18" s="214"/>
      <c r="I18" s="214"/>
      <c r="J18" s="214"/>
      <c r="K18" s="214"/>
      <c r="L18" s="214"/>
      <c r="M18" s="214"/>
      <c r="N18" s="214"/>
      <c r="O18" s="214"/>
      <c r="P18" s="214"/>
      <c r="Q18" s="214"/>
      <c r="R18" s="212">
        <f>SUM(B18:Q18)</f>
        <v>0</v>
      </c>
    </row>
    <row r="19" spans="1:18" ht="40">
      <c r="A19" s="319" t="s">
        <v>546</v>
      </c>
      <c r="B19" s="214"/>
      <c r="C19" s="214"/>
      <c r="D19" s="214"/>
      <c r="E19" s="214"/>
      <c r="F19" s="214"/>
      <c r="G19" s="214"/>
      <c r="H19" s="407"/>
      <c r="I19" s="214"/>
      <c r="J19" s="214"/>
      <c r="K19" s="214"/>
      <c r="L19" s="214"/>
      <c r="M19" s="214"/>
      <c r="N19" s="214"/>
      <c r="O19" s="214"/>
      <c r="P19" s="214"/>
      <c r="Q19" s="214"/>
      <c r="R19" s="212">
        <f>SUM(B19:Q19)</f>
        <v>0</v>
      </c>
    </row>
    <row r="20" spans="1:18" ht="40">
      <c r="A20" s="364" t="s">
        <v>547</v>
      </c>
      <c r="B20" s="212">
        <f>B18-B19</f>
        <v>0</v>
      </c>
      <c r="C20" s="212">
        <f t="shared" ref="C20:R20" si="4">C18-C19</f>
        <v>0</v>
      </c>
      <c r="D20" s="212">
        <f t="shared" si="4"/>
        <v>0</v>
      </c>
      <c r="E20" s="212">
        <f t="shared" si="4"/>
        <v>0</v>
      </c>
      <c r="F20" s="212">
        <f t="shared" si="4"/>
        <v>0</v>
      </c>
      <c r="G20" s="212">
        <f t="shared" si="4"/>
        <v>0</v>
      </c>
      <c r="H20" s="212">
        <f t="shared" si="4"/>
        <v>0</v>
      </c>
      <c r="I20" s="212">
        <f t="shared" si="4"/>
        <v>0</v>
      </c>
      <c r="J20" s="212">
        <f t="shared" si="4"/>
        <v>0</v>
      </c>
      <c r="K20" s="212">
        <f t="shared" si="4"/>
        <v>0</v>
      </c>
      <c r="L20" s="212">
        <f t="shared" si="4"/>
        <v>0</v>
      </c>
      <c r="M20" s="212">
        <f t="shared" si="4"/>
        <v>0</v>
      </c>
      <c r="N20" s="212">
        <f t="shared" si="4"/>
        <v>0</v>
      </c>
      <c r="O20" s="212">
        <f t="shared" si="4"/>
        <v>0</v>
      </c>
      <c r="P20" s="212">
        <f t="shared" si="4"/>
        <v>0</v>
      </c>
      <c r="Q20" s="212">
        <f t="shared" si="4"/>
        <v>0</v>
      </c>
      <c r="R20" s="212">
        <f t="shared" si="4"/>
        <v>0</v>
      </c>
    </row>
    <row r="21" spans="1:18" ht="40">
      <c r="A21" s="364" t="s">
        <v>548</v>
      </c>
      <c r="B21" s="212">
        <f>B16-B20</f>
        <v>0</v>
      </c>
      <c r="C21" s="212">
        <f t="shared" ref="C21:R21" si="5">C16-C20</f>
        <v>0</v>
      </c>
      <c r="D21" s="212">
        <f t="shared" si="5"/>
        <v>0</v>
      </c>
      <c r="E21" s="212">
        <f t="shared" si="5"/>
        <v>0</v>
      </c>
      <c r="F21" s="212">
        <f t="shared" si="5"/>
        <v>0</v>
      </c>
      <c r="G21" s="212">
        <f t="shared" si="5"/>
        <v>0</v>
      </c>
      <c r="H21" s="212">
        <f t="shared" si="5"/>
        <v>0</v>
      </c>
      <c r="I21" s="212">
        <f t="shared" si="5"/>
        <v>0</v>
      </c>
      <c r="J21" s="212">
        <f t="shared" si="5"/>
        <v>0</v>
      </c>
      <c r="K21" s="212">
        <f t="shared" si="5"/>
        <v>0</v>
      </c>
      <c r="L21" s="212">
        <f t="shared" si="5"/>
        <v>0</v>
      </c>
      <c r="M21" s="212">
        <f t="shared" si="5"/>
        <v>0</v>
      </c>
      <c r="N21" s="212">
        <f t="shared" si="5"/>
        <v>0</v>
      </c>
      <c r="O21" s="212">
        <f t="shared" si="5"/>
        <v>0</v>
      </c>
      <c r="P21" s="212">
        <f t="shared" si="5"/>
        <v>0</v>
      </c>
      <c r="Q21" s="212">
        <f t="shared" si="5"/>
        <v>0</v>
      </c>
      <c r="R21" s="212">
        <f t="shared" si="5"/>
        <v>0</v>
      </c>
    </row>
    <row r="22" spans="1:18" ht="40">
      <c r="A22" s="364" t="s">
        <v>549</v>
      </c>
      <c r="B22" s="213"/>
      <c r="C22" s="406"/>
      <c r="D22" s="406"/>
      <c r="E22" s="406"/>
      <c r="F22" s="406"/>
      <c r="G22" s="406"/>
      <c r="H22" s="406"/>
      <c r="I22" s="406"/>
      <c r="J22" s="406"/>
      <c r="K22" s="406"/>
      <c r="L22" s="406"/>
      <c r="M22" s="406"/>
      <c r="N22" s="406"/>
      <c r="O22" s="406"/>
      <c r="P22" s="406"/>
      <c r="Q22" s="406"/>
      <c r="R22" s="406"/>
    </row>
    <row r="23" spans="1:18" ht="40">
      <c r="A23" s="319" t="s">
        <v>550</v>
      </c>
      <c r="B23" s="214"/>
      <c r="C23" s="214"/>
      <c r="D23" s="214"/>
      <c r="E23" s="214"/>
      <c r="F23" s="214"/>
      <c r="G23" s="214"/>
      <c r="H23" s="214"/>
      <c r="I23" s="214"/>
      <c r="J23" s="214"/>
      <c r="K23" s="214"/>
      <c r="L23" s="214"/>
      <c r="M23" s="214"/>
      <c r="N23" s="214"/>
      <c r="O23" s="214"/>
      <c r="P23" s="214"/>
      <c r="Q23" s="214"/>
      <c r="R23" s="212">
        <f>SUM(B23:Q23)</f>
        <v>0</v>
      </c>
    </row>
    <row r="24" spans="1:18" ht="40">
      <c r="A24" s="319" t="s">
        <v>551</v>
      </c>
      <c r="B24" s="214"/>
      <c r="C24" s="214"/>
      <c r="D24" s="214"/>
      <c r="E24" s="214"/>
      <c r="F24" s="214"/>
      <c r="G24" s="214"/>
      <c r="H24" s="214"/>
      <c r="I24" s="214"/>
      <c r="J24" s="214"/>
      <c r="K24" s="214"/>
      <c r="L24" s="214"/>
      <c r="M24" s="214"/>
      <c r="N24" s="214"/>
      <c r="O24" s="214"/>
      <c r="P24" s="214"/>
      <c r="Q24" s="214"/>
      <c r="R24" s="212">
        <f>SUM(B24:Q24)</f>
        <v>0</v>
      </c>
    </row>
    <row r="25" spans="1:18" ht="60">
      <c r="A25" s="364" t="s">
        <v>552</v>
      </c>
      <c r="B25" s="212">
        <f>B23-B24</f>
        <v>0</v>
      </c>
      <c r="C25" s="212">
        <f t="shared" ref="C25:R25" si="6">C23-C24</f>
        <v>0</v>
      </c>
      <c r="D25" s="212">
        <f t="shared" si="6"/>
        <v>0</v>
      </c>
      <c r="E25" s="212">
        <f t="shared" si="6"/>
        <v>0</v>
      </c>
      <c r="F25" s="212">
        <f t="shared" si="6"/>
        <v>0</v>
      </c>
      <c r="G25" s="212">
        <f t="shared" si="6"/>
        <v>0</v>
      </c>
      <c r="H25" s="212">
        <f t="shared" si="6"/>
        <v>0</v>
      </c>
      <c r="I25" s="212">
        <f t="shared" si="6"/>
        <v>0</v>
      </c>
      <c r="J25" s="212">
        <f t="shared" si="6"/>
        <v>0</v>
      </c>
      <c r="K25" s="212">
        <f t="shared" si="6"/>
        <v>0</v>
      </c>
      <c r="L25" s="212">
        <f t="shared" si="6"/>
        <v>0</v>
      </c>
      <c r="M25" s="212">
        <f t="shared" si="6"/>
        <v>0</v>
      </c>
      <c r="N25" s="212">
        <f t="shared" si="6"/>
        <v>0</v>
      </c>
      <c r="O25" s="212">
        <f t="shared" si="6"/>
        <v>0</v>
      </c>
      <c r="P25" s="212">
        <f t="shared" si="6"/>
        <v>0</v>
      </c>
      <c r="Q25" s="212">
        <f t="shared" si="6"/>
        <v>0</v>
      </c>
      <c r="R25" s="212">
        <f t="shared" si="6"/>
        <v>0</v>
      </c>
    </row>
    <row r="26" spans="1:18" ht="40">
      <c r="A26" s="364" t="s">
        <v>553</v>
      </c>
      <c r="B26" s="213"/>
      <c r="C26" s="406"/>
      <c r="D26" s="406"/>
      <c r="E26" s="406"/>
      <c r="F26" s="406"/>
      <c r="G26" s="406"/>
      <c r="H26" s="406"/>
      <c r="I26" s="406"/>
      <c r="J26" s="406"/>
      <c r="K26" s="406"/>
      <c r="L26" s="406"/>
      <c r="M26" s="406"/>
      <c r="N26" s="406"/>
      <c r="O26" s="406"/>
      <c r="P26" s="406"/>
      <c r="Q26" s="406"/>
      <c r="R26" s="406"/>
    </row>
    <row r="27" spans="1:18" ht="20">
      <c r="A27" s="319" t="s">
        <v>554</v>
      </c>
      <c r="B27" s="214"/>
      <c r="C27" s="214"/>
      <c r="D27" s="214"/>
      <c r="E27" s="214"/>
      <c r="F27" s="214"/>
      <c r="G27" s="214"/>
      <c r="H27" s="214"/>
      <c r="I27" s="214"/>
      <c r="J27" s="214"/>
      <c r="K27" s="214"/>
      <c r="L27" s="214"/>
      <c r="M27" s="214"/>
      <c r="N27" s="214"/>
      <c r="O27" s="214"/>
      <c r="P27" s="214"/>
      <c r="Q27" s="214"/>
      <c r="R27" s="212">
        <f>SUM(B27:Q27)</f>
        <v>0</v>
      </c>
    </row>
    <row r="28" spans="1:18" ht="20">
      <c r="A28" s="319" t="s">
        <v>555</v>
      </c>
      <c r="B28" s="214"/>
      <c r="C28" s="214"/>
      <c r="D28" s="214"/>
      <c r="E28" s="214"/>
      <c r="F28" s="214"/>
      <c r="G28" s="214"/>
      <c r="H28" s="214"/>
      <c r="I28" s="214"/>
      <c r="J28" s="214"/>
      <c r="K28" s="214"/>
      <c r="L28" s="214"/>
      <c r="M28" s="214"/>
      <c r="N28" s="214"/>
      <c r="O28" s="214"/>
      <c r="P28" s="214"/>
      <c r="Q28" s="214"/>
      <c r="R28" s="212">
        <f>SUM(B28:Q28)</f>
        <v>0</v>
      </c>
    </row>
    <row r="29" spans="1:18" ht="40">
      <c r="A29" s="364" t="s">
        <v>556</v>
      </c>
      <c r="B29" s="212">
        <f>B27-B28</f>
        <v>0</v>
      </c>
      <c r="C29" s="212">
        <f t="shared" ref="C29:R29" si="7">C27-C28</f>
        <v>0</v>
      </c>
      <c r="D29" s="212">
        <f t="shared" si="7"/>
        <v>0</v>
      </c>
      <c r="E29" s="212">
        <f t="shared" si="7"/>
        <v>0</v>
      </c>
      <c r="F29" s="212">
        <f t="shared" si="7"/>
        <v>0</v>
      </c>
      <c r="G29" s="212">
        <f t="shared" si="7"/>
        <v>0</v>
      </c>
      <c r="H29" s="212">
        <f t="shared" si="7"/>
        <v>0</v>
      </c>
      <c r="I29" s="212">
        <f t="shared" si="7"/>
        <v>0</v>
      </c>
      <c r="J29" s="212">
        <f t="shared" si="7"/>
        <v>0</v>
      </c>
      <c r="K29" s="212">
        <f t="shared" si="7"/>
        <v>0</v>
      </c>
      <c r="L29" s="212">
        <f t="shared" si="7"/>
        <v>0</v>
      </c>
      <c r="M29" s="212">
        <f t="shared" si="7"/>
        <v>0</v>
      </c>
      <c r="N29" s="212">
        <f t="shared" si="7"/>
        <v>0</v>
      </c>
      <c r="O29" s="212">
        <f t="shared" si="7"/>
        <v>0</v>
      </c>
      <c r="P29" s="212">
        <f t="shared" si="7"/>
        <v>0</v>
      </c>
      <c r="Q29" s="212">
        <f t="shared" si="7"/>
        <v>0</v>
      </c>
      <c r="R29" s="212">
        <f t="shared" si="7"/>
        <v>0</v>
      </c>
    </row>
    <row r="30" spans="1:18" ht="40">
      <c r="A30" s="364" t="s">
        <v>557</v>
      </c>
      <c r="B30" s="213"/>
      <c r="C30" s="406"/>
      <c r="D30" s="406"/>
      <c r="E30" s="406"/>
      <c r="F30" s="406"/>
      <c r="G30" s="406"/>
      <c r="H30" s="406"/>
      <c r="I30" s="406"/>
      <c r="J30" s="406"/>
      <c r="K30" s="406"/>
      <c r="L30" s="406"/>
      <c r="M30" s="406"/>
      <c r="N30" s="406"/>
      <c r="O30" s="406"/>
      <c r="P30" s="406"/>
      <c r="Q30" s="406"/>
      <c r="R30" s="406"/>
    </row>
    <row r="31" spans="1:18" ht="40">
      <c r="A31" s="319" t="s">
        <v>558</v>
      </c>
      <c r="B31" s="214"/>
      <c r="C31" s="214"/>
      <c r="D31" s="214"/>
      <c r="E31" s="214"/>
      <c r="F31" s="214"/>
      <c r="G31" s="214"/>
      <c r="H31" s="214"/>
      <c r="I31" s="214"/>
      <c r="J31" s="214"/>
      <c r="K31" s="214"/>
      <c r="L31" s="214"/>
      <c r="M31" s="214"/>
      <c r="N31" s="214"/>
      <c r="O31" s="214"/>
      <c r="P31" s="214"/>
      <c r="Q31" s="214"/>
      <c r="R31" s="212">
        <f>SUM(B31:Q31)</f>
        <v>0</v>
      </c>
    </row>
    <row r="32" spans="1:18" ht="40">
      <c r="A32" s="319" t="s">
        <v>559</v>
      </c>
      <c r="B32" s="214"/>
      <c r="C32" s="214"/>
      <c r="D32" s="214"/>
      <c r="E32" s="214"/>
      <c r="F32" s="214"/>
      <c r="G32" s="214"/>
      <c r="H32" s="214"/>
      <c r="I32" s="214"/>
      <c r="J32" s="214"/>
      <c r="K32" s="214"/>
      <c r="L32" s="214"/>
      <c r="M32" s="214"/>
      <c r="N32" s="214"/>
      <c r="O32" s="214"/>
      <c r="P32" s="214"/>
      <c r="Q32" s="214"/>
      <c r="R32" s="212">
        <f>SUM(B32:Q32)</f>
        <v>0</v>
      </c>
    </row>
    <row r="33" spans="1:18" ht="60">
      <c r="A33" s="364" t="s">
        <v>560</v>
      </c>
      <c r="B33" s="212">
        <f>B31-B32</f>
        <v>0</v>
      </c>
      <c r="C33" s="212">
        <f t="shared" ref="C33:R33" si="8">C31-C32</f>
        <v>0</v>
      </c>
      <c r="D33" s="212">
        <f t="shared" si="8"/>
        <v>0</v>
      </c>
      <c r="E33" s="212">
        <f t="shared" si="8"/>
        <v>0</v>
      </c>
      <c r="F33" s="212">
        <f t="shared" si="8"/>
        <v>0</v>
      </c>
      <c r="G33" s="212">
        <f t="shared" si="8"/>
        <v>0</v>
      </c>
      <c r="H33" s="212">
        <f t="shared" si="8"/>
        <v>0</v>
      </c>
      <c r="I33" s="212">
        <f t="shared" si="8"/>
        <v>0</v>
      </c>
      <c r="J33" s="212">
        <f t="shared" si="8"/>
        <v>0</v>
      </c>
      <c r="K33" s="212">
        <f t="shared" si="8"/>
        <v>0</v>
      </c>
      <c r="L33" s="212">
        <f t="shared" si="8"/>
        <v>0</v>
      </c>
      <c r="M33" s="212">
        <f t="shared" si="8"/>
        <v>0</v>
      </c>
      <c r="N33" s="212">
        <f t="shared" si="8"/>
        <v>0</v>
      </c>
      <c r="O33" s="212">
        <f t="shared" si="8"/>
        <v>0</v>
      </c>
      <c r="P33" s="212">
        <f t="shared" si="8"/>
        <v>0</v>
      </c>
      <c r="Q33" s="212">
        <f t="shared" si="8"/>
        <v>0</v>
      </c>
      <c r="R33" s="212">
        <f t="shared" si="8"/>
        <v>0</v>
      </c>
    </row>
    <row r="34" spans="1:18" ht="40">
      <c r="A34" s="364" t="s">
        <v>561</v>
      </c>
      <c r="B34" s="212">
        <f>B29-B33</f>
        <v>0</v>
      </c>
      <c r="C34" s="212">
        <f t="shared" ref="C34:R34" si="9">C29-C33</f>
        <v>0</v>
      </c>
      <c r="D34" s="212">
        <f t="shared" si="9"/>
        <v>0</v>
      </c>
      <c r="E34" s="212">
        <f t="shared" si="9"/>
        <v>0</v>
      </c>
      <c r="F34" s="212">
        <f t="shared" si="9"/>
        <v>0</v>
      </c>
      <c r="G34" s="212">
        <f t="shared" si="9"/>
        <v>0</v>
      </c>
      <c r="H34" s="212">
        <f t="shared" si="9"/>
        <v>0</v>
      </c>
      <c r="I34" s="212">
        <f t="shared" si="9"/>
        <v>0</v>
      </c>
      <c r="J34" s="212">
        <f t="shared" si="9"/>
        <v>0</v>
      </c>
      <c r="K34" s="212">
        <f t="shared" si="9"/>
        <v>0</v>
      </c>
      <c r="L34" s="212">
        <f t="shared" si="9"/>
        <v>0</v>
      </c>
      <c r="M34" s="212">
        <f t="shared" si="9"/>
        <v>0</v>
      </c>
      <c r="N34" s="212">
        <f t="shared" si="9"/>
        <v>0</v>
      </c>
      <c r="O34" s="212">
        <f t="shared" si="9"/>
        <v>0</v>
      </c>
      <c r="P34" s="212">
        <f t="shared" si="9"/>
        <v>0</v>
      </c>
      <c r="Q34" s="212">
        <f t="shared" si="9"/>
        <v>0</v>
      </c>
      <c r="R34" s="212">
        <f t="shared" si="9"/>
        <v>0</v>
      </c>
    </row>
  </sheetData>
  <mergeCells count="19">
    <mergeCell ref="N2:N3"/>
    <mergeCell ref="O2:O3"/>
    <mergeCell ref="P2:P3"/>
    <mergeCell ref="Q2:Q3"/>
    <mergeCell ref="A1:R1"/>
    <mergeCell ref="F2:F3"/>
    <mergeCell ref="A2:A3"/>
    <mergeCell ref="B2:B3"/>
    <mergeCell ref="C2:C3"/>
    <mergeCell ref="D2:D3"/>
    <mergeCell ref="E2:E3"/>
    <mergeCell ref="R2:R3"/>
    <mergeCell ref="G2:G3"/>
    <mergeCell ref="H2:H3"/>
    <mergeCell ref="I2:I3"/>
    <mergeCell ref="J2:J3"/>
    <mergeCell ref="K2:K3"/>
    <mergeCell ref="L2:L3"/>
    <mergeCell ref="M2:M3"/>
  </mergeCells>
  <pageMargins left="0.25" right="0.25" top="0.75" bottom="0.75" header="0.3" footer="0.3"/>
  <pageSetup paperSize="9" scale="3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70C0"/>
    <pageSetUpPr fitToPage="1"/>
  </sheetPr>
  <dimension ref="A1:F54"/>
  <sheetViews>
    <sheetView topLeftCell="A7" zoomScaleNormal="100" workbookViewId="0">
      <selection activeCell="E16" sqref="A1:XFD1048576"/>
    </sheetView>
  </sheetViews>
  <sheetFormatPr baseColWidth="10" defaultColWidth="9.1640625" defaultRowHeight="19"/>
  <cols>
    <col min="1" max="1" width="98.5" style="268" bestFit="1" customWidth="1"/>
    <col min="2" max="2" width="12" style="268" customWidth="1"/>
    <col min="3" max="3" width="10.5" style="268" bestFit="1" customWidth="1"/>
    <col min="4" max="4" width="13.1640625" style="268" customWidth="1"/>
    <col min="5" max="5" width="13" style="268" customWidth="1"/>
    <col min="6" max="6" width="14.1640625" style="268" customWidth="1"/>
    <col min="7" max="16384" width="9.1640625" style="268"/>
  </cols>
  <sheetData>
    <row r="1" spans="1:6">
      <c r="A1" s="680" t="s">
        <v>578</v>
      </c>
      <c r="B1" s="680"/>
      <c r="C1" s="680"/>
      <c r="D1" s="680"/>
      <c r="E1" s="680"/>
      <c r="F1" s="680"/>
    </row>
    <row r="2" spans="1:6">
      <c r="A2" s="771" t="s">
        <v>0</v>
      </c>
      <c r="B2" s="732" t="s">
        <v>563</v>
      </c>
      <c r="C2" s="733"/>
      <c r="D2" s="732" t="s">
        <v>564</v>
      </c>
      <c r="E2" s="732" t="s">
        <v>565</v>
      </c>
      <c r="F2" s="731" t="s">
        <v>566</v>
      </c>
    </row>
    <row r="3" spans="1:6" ht="73.5" customHeight="1">
      <c r="A3" s="771"/>
      <c r="B3" s="207" t="s">
        <v>567</v>
      </c>
      <c r="C3" s="207" t="s">
        <v>568</v>
      </c>
      <c r="D3" s="732"/>
      <c r="E3" s="732"/>
      <c r="F3" s="731"/>
    </row>
    <row r="4" spans="1:6">
      <c r="A4" s="408" t="s">
        <v>569</v>
      </c>
      <c r="B4" s="208"/>
      <c r="C4" s="208"/>
      <c r="D4" s="208"/>
      <c r="E4" s="208"/>
      <c r="F4" s="196"/>
    </row>
    <row r="5" spans="1:6" ht="40">
      <c r="A5" s="408" t="s">
        <v>269</v>
      </c>
      <c r="B5" s="180"/>
      <c r="C5" s="180"/>
      <c r="D5" s="180"/>
      <c r="E5" s="352">
        <f>SUM(B5:D5)</f>
        <v>0</v>
      </c>
      <c r="F5" s="409" t="s">
        <v>570</v>
      </c>
    </row>
    <row r="6" spans="1:6">
      <c r="A6" s="408" t="s">
        <v>13</v>
      </c>
      <c r="B6" s="180"/>
      <c r="C6" s="180"/>
      <c r="D6" s="180"/>
      <c r="E6" s="352">
        <f>SUM(B6:D6)</f>
        <v>0</v>
      </c>
      <c r="F6" s="409"/>
    </row>
    <row r="7" spans="1:6">
      <c r="A7" s="408" t="s">
        <v>312</v>
      </c>
      <c r="B7" s="180"/>
      <c r="C7" s="180"/>
      <c r="D7" s="180"/>
      <c r="E7" s="352">
        <f>SUM(B7:D7)</f>
        <v>0</v>
      </c>
      <c r="F7" s="409"/>
    </row>
    <row r="8" spans="1:6">
      <c r="A8" s="408" t="s">
        <v>15</v>
      </c>
      <c r="B8" s="180"/>
      <c r="C8" s="180"/>
      <c r="D8" s="180"/>
      <c r="E8" s="352">
        <f>SUM(B8:D8)</f>
        <v>0</v>
      </c>
      <c r="F8" s="409"/>
    </row>
    <row r="9" spans="1:6">
      <c r="A9" s="408" t="s">
        <v>571</v>
      </c>
      <c r="B9" s="180"/>
      <c r="C9" s="180"/>
      <c r="D9" s="180"/>
      <c r="E9" s="352">
        <f t="shared" ref="E9:E26" si="0">SUM(B9:D9)</f>
        <v>0</v>
      </c>
      <c r="F9" s="409"/>
    </row>
    <row r="10" spans="1:6">
      <c r="A10" s="408" t="s">
        <v>17</v>
      </c>
      <c r="B10" s="180"/>
      <c r="C10" s="180"/>
      <c r="D10" s="180"/>
      <c r="E10" s="352">
        <f t="shared" si="0"/>
        <v>0</v>
      </c>
      <c r="F10" s="409"/>
    </row>
    <row r="11" spans="1:6">
      <c r="A11" s="408" t="s">
        <v>355</v>
      </c>
      <c r="B11" s="180"/>
      <c r="C11" s="180"/>
      <c r="D11" s="180"/>
      <c r="E11" s="352">
        <f t="shared" si="0"/>
        <v>0</v>
      </c>
      <c r="F11" s="409"/>
    </row>
    <row r="12" spans="1:6">
      <c r="A12" s="408" t="s">
        <v>572</v>
      </c>
      <c r="B12" s="180"/>
      <c r="C12" s="180"/>
      <c r="D12" s="180"/>
      <c r="E12" s="352">
        <f t="shared" si="0"/>
        <v>0</v>
      </c>
      <c r="F12" s="409"/>
    </row>
    <row r="13" spans="1:6">
      <c r="A13" s="408" t="s">
        <v>20</v>
      </c>
      <c r="B13" s="180"/>
      <c r="C13" s="180"/>
      <c r="D13" s="180"/>
      <c r="E13" s="352">
        <f t="shared" si="0"/>
        <v>0</v>
      </c>
      <c r="F13" s="409"/>
    </row>
    <row r="14" spans="1:6">
      <c r="A14" s="408" t="s">
        <v>21</v>
      </c>
      <c r="B14" s="180"/>
      <c r="C14" s="180"/>
      <c r="D14" s="180"/>
      <c r="E14" s="352">
        <f>SUM(B14:D14)</f>
        <v>0</v>
      </c>
      <c r="F14" s="409"/>
    </row>
    <row r="15" spans="1:6">
      <c r="A15" s="408" t="s">
        <v>22</v>
      </c>
      <c r="B15" s="180"/>
      <c r="C15" s="180"/>
      <c r="D15" s="180"/>
      <c r="E15" s="352">
        <f t="shared" si="0"/>
        <v>0</v>
      </c>
      <c r="F15" s="409"/>
    </row>
    <row r="16" spans="1:6">
      <c r="A16" s="408" t="s">
        <v>23</v>
      </c>
      <c r="B16" s="180"/>
      <c r="C16" s="180"/>
      <c r="D16" s="180"/>
      <c r="E16" s="352">
        <f t="shared" si="0"/>
        <v>0</v>
      </c>
      <c r="F16" s="409"/>
    </row>
    <row r="17" spans="1:6">
      <c r="A17" s="408" t="s">
        <v>24</v>
      </c>
      <c r="B17" s="180"/>
      <c r="C17" s="180"/>
      <c r="D17" s="180"/>
      <c r="E17" s="352">
        <f t="shared" si="0"/>
        <v>0</v>
      </c>
      <c r="F17" s="409"/>
    </row>
    <row r="18" spans="1:6">
      <c r="A18" s="408" t="s">
        <v>356</v>
      </c>
      <c r="B18" s="180"/>
      <c r="C18" s="180"/>
      <c r="D18" s="180"/>
      <c r="E18" s="352">
        <f t="shared" si="0"/>
        <v>0</v>
      </c>
      <c r="F18" s="409"/>
    </row>
    <row r="19" spans="1:6">
      <c r="A19" s="408" t="s">
        <v>26</v>
      </c>
      <c r="B19" s="180"/>
      <c r="C19" s="180"/>
      <c r="D19" s="180"/>
      <c r="E19" s="352">
        <f t="shared" si="0"/>
        <v>0</v>
      </c>
      <c r="F19" s="409"/>
    </row>
    <row r="20" spans="1:6">
      <c r="A20" s="408" t="s">
        <v>27</v>
      </c>
      <c r="B20" s="180"/>
      <c r="C20" s="180"/>
      <c r="D20" s="180"/>
      <c r="E20" s="352">
        <f t="shared" si="0"/>
        <v>0</v>
      </c>
      <c r="F20" s="409"/>
    </row>
    <row r="21" spans="1:6">
      <c r="A21" s="408" t="s">
        <v>28</v>
      </c>
      <c r="B21" s="180"/>
      <c r="C21" s="180"/>
      <c r="D21" s="180"/>
      <c r="E21" s="352">
        <f t="shared" si="0"/>
        <v>0</v>
      </c>
      <c r="F21" s="409"/>
    </row>
    <row r="22" spans="1:6">
      <c r="A22" s="408" t="s">
        <v>409</v>
      </c>
      <c r="B22" s="180"/>
      <c r="C22" s="180"/>
      <c r="D22" s="180"/>
      <c r="E22" s="352">
        <f t="shared" si="0"/>
        <v>0</v>
      </c>
      <c r="F22" s="409"/>
    </row>
    <row r="23" spans="1:6">
      <c r="A23" s="408" t="s">
        <v>30</v>
      </c>
      <c r="B23" s="180"/>
      <c r="C23" s="180"/>
      <c r="D23" s="180"/>
      <c r="E23" s="352">
        <f t="shared" si="0"/>
        <v>0</v>
      </c>
      <c r="F23" s="409"/>
    </row>
    <row r="24" spans="1:6" ht="20">
      <c r="A24" s="575" t="s">
        <v>31</v>
      </c>
      <c r="B24" s="180"/>
      <c r="C24" s="180"/>
      <c r="D24" s="180"/>
      <c r="E24" s="352">
        <f t="shared" si="0"/>
        <v>0</v>
      </c>
      <c r="F24" s="409"/>
    </row>
    <row r="25" spans="1:6">
      <c r="A25" s="408" t="s">
        <v>32</v>
      </c>
      <c r="B25" s="180"/>
      <c r="C25" s="180"/>
      <c r="D25" s="180"/>
      <c r="E25" s="352">
        <f t="shared" si="0"/>
        <v>0</v>
      </c>
      <c r="F25" s="409"/>
    </row>
    <row r="26" spans="1:6">
      <c r="A26" s="408" t="s">
        <v>33</v>
      </c>
      <c r="B26" s="180"/>
      <c r="C26" s="180"/>
      <c r="D26" s="180"/>
      <c r="E26" s="352">
        <f t="shared" si="0"/>
        <v>0</v>
      </c>
      <c r="F26" s="409"/>
    </row>
    <row r="27" spans="1:6">
      <c r="A27" s="408" t="s">
        <v>415</v>
      </c>
      <c r="B27" s="352">
        <f>SUM(B5:B26)</f>
        <v>0</v>
      </c>
      <c r="C27" s="352">
        <f>SUM(C5:C26)</f>
        <v>0</v>
      </c>
      <c r="D27" s="352">
        <f>SUM(D5:D26)</f>
        <v>0</v>
      </c>
      <c r="E27" s="352">
        <f>SUM(E5:E26)</f>
        <v>0</v>
      </c>
      <c r="F27" s="409"/>
    </row>
    <row r="28" spans="1:6">
      <c r="A28" s="408" t="s">
        <v>573</v>
      </c>
      <c r="B28" s="208"/>
      <c r="C28" s="208"/>
      <c r="D28" s="208"/>
      <c r="E28" s="208"/>
      <c r="F28" s="196"/>
    </row>
    <row r="29" spans="1:6">
      <c r="A29" s="408" t="s">
        <v>269</v>
      </c>
      <c r="B29" s="180"/>
      <c r="C29" s="180"/>
      <c r="D29" s="180"/>
      <c r="E29" s="352">
        <f t="shared" ref="E29:E45" si="1">SUM(B29:D29)</f>
        <v>0</v>
      </c>
      <c r="F29" s="409"/>
    </row>
    <row r="30" spans="1:6">
      <c r="A30" s="408" t="s">
        <v>13</v>
      </c>
      <c r="B30" s="180"/>
      <c r="C30" s="180"/>
      <c r="D30" s="180"/>
      <c r="E30" s="352">
        <f t="shared" si="1"/>
        <v>0</v>
      </c>
      <c r="F30" s="409"/>
    </row>
    <row r="31" spans="1:6">
      <c r="A31" s="408" t="s">
        <v>312</v>
      </c>
      <c r="B31" s="180"/>
      <c r="C31" s="180"/>
      <c r="D31" s="180"/>
      <c r="E31" s="352">
        <f t="shared" si="1"/>
        <v>0</v>
      </c>
      <c r="F31" s="409"/>
    </row>
    <row r="32" spans="1:6">
      <c r="A32" s="408" t="s">
        <v>15</v>
      </c>
      <c r="B32" s="180"/>
      <c r="C32" s="180"/>
      <c r="D32" s="180"/>
      <c r="E32" s="352">
        <f t="shared" si="1"/>
        <v>0</v>
      </c>
      <c r="F32" s="409"/>
    </row>
    <row r="33" spans="1:6">
      <c r="A33" s="408" t="s">
        <v>571</v>
      </c>
      <c r="B33" s="180"/>
      <c r="C33" s="180"/>
      <c r="D33" s="180"/>
      <c r="E33" s="352">
        <f t="shared" si="1"/>
        <v>0</v>
      </c>
      <c r="F33" s="409"/>
    </row>
    <row r="34" spans="1:6">
      <c r="A34" s="408" t="s">
        <v>17</v>
      </c>
      <c r="B34" s="180"/>
      <c r="C34" s="180"/>
      <c r="D34" s="180"/>
      <c r="E34" s="352">
        <f t="shared" si="1"/>
        <v>0</v>
      </c>
      <c r="F34" s="409"/>
    </row>
    <row r="35" spans="1:6">
      <c r="A35" s="408" t="s">
        <v>355</v>
      </c>
      <c r="B35" s="180"/>
      <c r="C35" s="180"/>
      <c r="D35" s="180"/>
      <c r="E35" s="352">
        <f t="shared" si="1"/>
        <v>0</v>
      </c>
      <c r="F35" s="409"/>
    </row>
    <row r="36" spans="1:6">
      <c r="A36" s="408" t="s">
        <v>574</v>
      </c>
      <c r="B36" s="180"/>
      <c r="C36" s="180"/>
      <c r="D36" s="180"/>
      <c r="E36" s="352">
        <f t="shared" si="1"/>
        <v>0</v>
      </c>
      <c r="F36" s="409"/>
    </row>
    <row r="37" spans="1:6">
      <c r="A37" s="408" t="s">
        <v>20</v>
      </c>
      <c r="B37" s="180"/>
      <c r="C37" s="180"/>
      <c r="D37" s="180"/>
      <c r="E37" s="352">
        <f t="shared" si="1"/>
        <v>0</v>
      </c>
      <c r="F37" s="409"/>
    </row>
    <row r="38" spans="1:6">
      <c r="A38" s="408" t="s">
        <v>21</v>
      </c>
      <c r="B38" s="180"/>
      <c r="C38" s="180"/>
      <c r="D38" s="180"/>
      <c r="E38" s="352">
        <f t="shared" si="1"/>
        <v>0</v>
      </c>
      <c r="F38" s="409"/>
    </row>
    <row r="39" spans="1:6">
      <c r="A39" s="408" t="s">
        <v>22</v>
      </c>
      <c r="B39" s="180"/>
      <c r="C39" s="180"/>
      <c r="D39" s="180"/>
      <c r="E39" s="352">
        <f t="shared" si="1"/>
        <v>0</v>
      </c>
      <c r="F39" s="409"/>
    </row>
    <row r="40" spans="1:6">
      <c r="A40" s="408" t="s">
        <v>23</v>
      </c>
      <c r="B40" s="180"/>
      <c r="C40" s="180"/>
      <c r="D40" s="180"/>
      <c r="E40" s="352">
        <f t="shared" si="1"/>
        <v>0</v>
      </c>
      <c r="F40" s="409"/>
    </row>
    <row r="41" spans="1:6">
      <c r="A41" s="408" t="s">
        <v>24</v>
      </c>
      <c r="B41" s="180"/>
      <c r="C41" s="180"/>
      <c r="D41" s="180"/>
      <c r="E41" s="352">
        <f t="shared" si="1"/>
        <v>0</v>
      </c>
      <c r="F41" s="409"/>
    </row>
    <row r="42" spans="1:6">
      <c r="A42" s="408" t="s">
        <v>356</v>
      </c>
      <c r="B42" s="180"/>
      <c r="C42" s="180"/>
      <c r="D42" s="180"/>
      <c r="E42" s="352">
        <f>SUM(B42:D42)</f>
        <v>0</v>
      </c>
      <c r="F42" s="409"/>
    </row>
    <row r="43" spans="1:6">
      <c r="A43" s="408" t="s">
        <v>26</v>
      </c>
      <c r="B43" s="180"/>
      <c r="C43" s="180"/>
      <c r="D43" s="180"/>
      <c r="E43" s="352">
        <f t="shared" si="1"/>
        <v>0</v>
      </c>
      <c r="F43" s="409"/>
    </row>
    <row r="44" spans="1:6">
      <c r="A44" s="408" t="s">
        <v>27</v>
      </c>
      <c r="B44" s="180"/>
      <c r="C44" s="180"/>
      <c r="D44" s="180"/>
      <c r="E44" s="352">
        <f t="shared" si="1"/>
        <v>0</v>
      </c>
      <c r="F44" s="409"/>
    </row>
    <row r="45" spans="1:6">
      <c r="A45" s="408" t="s">
        <v>28</v>
      </c>
      <c r="B45" s="180"/>
      <c r="C45" s="180"/>
      <c r="D45" s="180"/>
      <c r="E45" s="352">
        <f t="shared" si="1"/>
        <v>0</v>
      </c>
      <c r="F45" s="409"/>
    </row>
    <row r="46" spans="1:6">
      <c r="A46" s="408" t="s">
        <v>409</v>
      </c>
      <c r="B46" s="180"/>
      <c r="C46" s="180"/>
      <c r="D46" s="180"/>
      <c r="E46" s="352">
        <f>SUM(B46:D46)</f>
        <v>0</v>
      </c>
      <c r="F46" s="409"/>
    </row>
    <row r="47" spans="1:6">
      <c r="A47" s="408" t="s">
        <v>30</v>
      </c>
      <c r="B47" s="180"/>
      <c r="C47" s="180"/>
      <c r="D47" s="180"/>
      <c r="E47" s="352">
        <f>SUM(B47:D47)</f>
        <v>0</v>
      </c>
      <c r="F47" s="409"/>
    </row>
    <row r="48" spans="1:6" ht="20">
      <c r="A48" s="575" t="s">
        <v>31</v>
      </c>
      <c r="B48" s="180"/>
      <c r="C48" s="180"/>
      <c r="D48" s="180"/>
      <c r="E48" s="352">
        <f>SUM(B48:D48)</f>
        <v>0</v>
      </c>
      <c r="F48" s="409"/>
    </row>
    <row r="49" spans="1:6">
      <c r="A49" s="408" t="s">
        <v>32</v>
      </c>
      <c r="B49" s="180"/>
      <c r="C49" s="180"/>
      <c r="D49" s="180"/>
      <c r="E49" s="352">
        <f>SUM(B49:D49)</f>
        <v>0</v>
      </c>
      <c r="F49" s="409"/>
    </row>
    <row r="50" spans="1:6">
      <c r="A50" s="408" t="s">
        <v>33</v>
      </c>
      <c r="B50" s="180"/>
      <c r="C50" s="180"/>
      <c r="D50" s="180"/>
      <c r="E50" s="352">
        <f>SUM(B50:D50)</f>
        <v>0</v>
      </c>
      <c r="F50" s="409"/>
    </row>
    <row r="51" spans="1:6">
      <c r="A51" s="408" t="s">
        <v>415</v>
      </c>
      <c r="B51" s="352">
        <f>SUM(B29:B50)</f>
        <v>0</v>
      </c>
      <c r="C51" s="352">
        <f>SUM(C29:C50)</f>
        <v>0</v>
      </c>
      <c r="D51" s="352">
        <f>SUM(D29:D50)</f>
        <v>0</v>
      </c>
      <c r="E51" s="352">
        <f>SUM(E29:E50)</f>
        <v>0</v>
      </c>
      <c r="F51" s="409"/>
    </row>
    <row r="52" spans="1:6">
      <c r="A52" s="408" t="s">
        <v>575</v>
      </c>
      <c r="B52" s="352">
        <f>B27+B51</f>
        <v>0</v>
      </c>
      <c r="C52" s="352">
        <f>C27+C51</f>
        <v>0</v>
      </c>
      <c r="D52" s="352">
        <f>D27+D51</f>
        <v>0</v>
      </c>
      <c r="E52" s="352">
        <f>E27+E51</f>
        <v>0</v>
      </c>
      <c r="F52" s="409"/>
    </row>
    <row r="53" spans="1:6">
      <c r="A53" s="408" t="s">
        <v>576</v>
      </c>
      <c r="B53" s="410"/>
      <c r="C53" s="410"/>
      <c r="D53" s="410"/>
      <c r="E53" s="352">
        <f>SUM(B53:D53)</f>
        <v>0</v>
      </c>
      <c r="F53" s="409"/>
    </row>
    <row r="54" spans="1:6">
      <c r="A54" s="408" t="s">
        <v>577</v>
      </c>
      <c r="B54" s="352">
        <f>B52-B53</f>
        <v>0</v>
      </c>
      <c r="C54" s="352">
        <f>C52-C53</f>
        <v>0</v>
      </c>
      <c r="D54" s="352">
        <f>D52-D53</f>
        <v>0</v>
      </c>
      <c r="E54" s="352">
        <f>E52-E53</f>
        <v>0</v>
      </c>
      <c r="F54" s="409"/>
    </row>
  </sheetData>
  <mergeCells count="6">
    <mergeCell ref="A1:F1"/>
    <mergeCell ref="A2:A3"/>
    <mergeCell ref="B2:C2"/>
    <mergeCell ref="D2:D3"/>
    <mergeCell ref="E2:E3"/>
    <mergeCell ref="F2:F3"/>
  </mergeCells>
  <dataValidations count="2">
    <dataValidation type="decimal" showErrorMessage="1" errorTitle="Kesalahan Jenis Data" error="Data yang dimasukkan harus berupa Angka!" sqref="B29:E54 B5:E27" xr:uid="{00000000-0002-0000-2700-000000000000}">
      <formula1>-1000000000000000000</formula1>
      <formula2>1000000000000000000</formula2>
    </dataValidation>
    <dataValidation showErrorMessage="1" errorTitle="Kesalahan Jenis Data" error="Data yang dimasukkan harus berupa Angka!" sqref="F5:F27 F29:F54" xr:uid="{00000000-0002-0000-2700-000001000000}"/>
  </dataValidations>
  <pageMargins left="0.25" right="0.25" top="0.75" bottom="0.75" header="0.3" footer="0.3"/>
  <pageSetup paperSize="9" scale="5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sheetPr>
  <dimension ref="B1:D10"/>
  <sheetViews>
    <sheetView zoomScaleNormal="100" workbookViewId="0">
      <selection activeCell="E16" sqref="A1:XFD1048576"/>
    </sheetView>
  </sheetViews>
  <sheetFormatPr baseColWidth="10" defaultColWidth="9.1640625" defaultRowHeight="19"/>
  <cols>
    <col min="1" max="1" width="9.1640625" style="268"/>
    <col min="2" max="2" width="38.5" style="268" bestFit="1" customWidth="1"/>
    <col min="3" max="3" width="14.6640625" style="268" bestFit="1" customWidth="1"/>
    <col min="4" max="4" width="16.33203125" style="268" bestFit="1" customWidth="1"/>
    <col min="5" max="16384" width="9.1640625" style="268"/>
  </cols>
  <sheetData>
    <row r="1" spans="2:4">
      <c r="B1" s="680" t="s">
        <v>583</v>
      </c>
      <c r="C1" s="680"/>
      <c r="D1" s="680"/>
    </row>
    <row r="2" spans="2:4">
      <c r="B2" s="705" t="s">
        <v>0</v>
      </c>
      <c r="C2" s="791" t="s">
        <v>579</v>
      </c>
      <c r="D2" s="793" t="s">
        <v>333</v>
      </c>
    </row>
    <row r="3" spans="2:4">
      <c r="B3" s="706"/>
      <c r="C3" s="792"/>
      <c r="D3" s="794"/>
    </row>
    <row r="4" spans="2:4">
      <c r="B4" s="411" t="s">
        <v>580</v>
      </c>
      <c r="C4" s="412"/>
      <c r="D4" s="413"/>
    </row>
    <row r="5" spans="2:4">
      <c r="B5" s="411" t="s">
        <v>581</v>
      </c>
      <c r="C5" s="412"/>
      <c r="D5" s="413"/>
    </row>
    <row r="6" spans="2:4">
      <c r="B6" s="411" t="s">
        <v>582</v>
      </c>
      <c r="C6" s="412"/>
      <c r="D6" s="413"/>
    </row>
    <row r="7" spans="2:4">
      <c r="B7" s="411" t="s">
        <v>580</v>
      </c>
      <c r="C7" s="412"/>
      <c r="D7" s="413"/>
    </row>
    <row r="8" spans="2:4">
      <c r="B8" s="411" t="s">
        <v>581</v>
      </c>
      <c r="C8" s="412"/>
      <c r="D8" s="413"/>
    </row>
    <row r="9" spans="2:4">
      <c r="B9" s="411" t="s">
        <v>582</v>
      </c>
      <c r="C9" s="412"/>
      <c r="D9" s="413"/>
    </row>
    <row r="10" spans="2:4">
      <c r="B10" s="411" t="s">
        <v>7</v>
      </c>
      <c r="C10" s="414"/>
      <c r="D10" s="415">
        <f>SUM(D4:D9)</f>
        <v>0</v>
      </c>
    </row>
  </sheetData>
  <mergeCells count="4">
    <mergeCell ref="B2:B3"/>
    <mergeCell ref="C2:C3"/>
    <mergeCell ref="D2:D3"/>
    <mergeCell ref="B1:D1"/>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pageSetUpPr fitToPage="1"/>
  </sheetPr>
  <dimension ref="A1:I7"/>
  <sheetViews>
    <sheetView zoomScaleNormal="100" workbookViewId="0">
      <selection activeCell="E16" sqref="A1:XFD1048576"/>
    </sheetView>
  </sheetViews>
  <sheetFormatPr baseColWidth="10" defaultColWidth="9.1640625" defaultRowHeight="19"/>
  <cols>
    <col min="1" max="1" width="30.5" style="268" bestFit="1" customWidth="1"/>
    <col min="2" max="2" width="8.6640625" style="268" bestFit="1" customWidth="1"/>
    <col min="3" max="3" width="16.5" style="268" customWidth="1"/>
    <col min="4" max="4" width="14.5" style="268" customWidth="1"/>
    <col min="5" max="5" width="11" style="268" customWidth="1"/>
    <col min="6" max="6" width="10.5" style="268" customWidth="1"/>
    <col min="7" max="7" width="6.83203125" style="268" customWidth="1"/>
    <col min="8" max="8" width="9" style="268" customWidth="1"/>
    <col min="9" max="9" width="17" style="268" bestFit="1" customWidth="1"/>
    <col min="10" max="16384" width="9.1640625" style="268"/>
  </cols>
  <sheetData>
    <row r="1" spans="1:9">
      <c r="A1" s="680" t="s">
        <v>591</v>
      </c>
      <c r="B1" s="680"/>
      <c r="C1" s="680"/>
      <c r="D1" s="680"/>
      <c r="E1" s="680"/>
      <c r="F1" s="680"/>
      <c r="G1" s="680"/>
      <c r="H1" s="680"/>
      <c r="I1" s="680"/>
    </row>
    <row r="2" spans="1:9">
      <c r="A2" s="705" t="s">
        <v>419</v>
      </c>
      <c r="B2" s="705" t="s">
        <v>0</v>
      </c>
      <c r="C2" s="732" t="s">
        <v>584</v>
      </c>
      <c r="D2" s="733"/>
      <c r="E2" s="733"/>
      <c r="F2" s="787" t="s">
        <v>585</v>
      </c>
      <c r="G2" s="787" t="s">
        <v>586</v>
      </c>
      <c r="H2" s="787" t="s">
        <v>587</v>
      </c>
      <c r="I2" s="787" t="s">
        <v>333</v>
      </c>
    </row>
    <row r="3" spans="1:9" ht="60">
      <c r="A3" s="706"/>
      <c r="B3" s="706"/>
      <c r="C3" s="207" t="s">
        <v>588</v>
      </c>
      <c r="D3" s="207" t="s">
        <v>589</v>
      </c>
      <c r="E3" s="207" t="s">
        <v>590</v>
      </c>
      <c r="F3" s="795"/>
      <c r="G3" s="795"/>
      <c r="H3" s="795"/>
      <c r="I3" s="795"/>
    </row>
    <row r="4" spans="1:9">
      <c r="A4" s="416" t="s">
        <v>580</v>
      </c>
      <c r="B4" s="417"/>
      <c r="C4" s="418"/>
      <c r="D4" s="418"/>
      <c r="E4" s="418"/>
      <c r="F4" s="419"/>
      <c r="G4" s="420">
        <f t="shared" ref="G4:G6" si="0">SUM(C4:F4)</f>
        <v>0</v>
      </c>
      <c r="H4" s="418"/>
      <c r="I4" s="420">
        <f t="shared" ref="I4:I6" si="1">G4-H4</f>
        <v>0</v>
      </c>
    </row>
    <row r="5" spans="1:9">
      <c r="A5" s="416" t="s">
        <v>581</v>
      </c>
      <c r="B5" s="417"/>
      <c r="C5" s="418"/>
      <c r="D5" s="418"/>
      <c r="E5" s="418"/>
      <c r="F5" s="419"/>
      <c r="G5" s="420">
        <f t="shared" si="0"/>
        <v>0</v>
      </c>
      <c r="H5" s="418"/>
      <c r="I5" s="420">
        <f t="shared" si="1"/>
        <v>0</v>
      </c>
    </row>
    <row r="6" spans="1:9">
      <c r="A6" s="416" t="s">
        <v>582</v>
      </c>
      <c r="B6" s="417"/>
      <c r="C6" s="418"/>
      <c r="D6" s="418"/>
      <c r="E6" s="418"/>
      <c r="F6" s="419"/>
      <c r="G6" s="420">
        <f t="shared" si="0"/>
        <v>0</v>
      </c>
      <c r="H6" s="418"/>
      <c r="I6" s="420">
        <f t="shared" si="1"/>
        <v>0</v>
      </c>
    </row>
    <row r="7" spans="1:9">
      <c r="A7" s="411" t="s">
        <v>7</v>
      </c>
      <c r="B7" s="183"/>
      <c r="C7" s="415">
        <f t="shared" ref="C7:I7" si="2">SUM(C4:C6)</f>
        <v>0</v>
      </c>
      <c r="D7" s="415">
        <f t="shared" si="2"/>
        <v>0</v>
      </c>
      <c r="E7" s="415">
        <f t="shared" si="2"/>
        <v>0</v>
      </c>
      <c r="F7" s="415">
        <f t="shared" si="2"/>
        <v>0</v>
      </c>
      <c r="G7" s="415">
        <f t="shared" si="2"/>
        <v>0</v>
      </c>
      <c r="H7" s="415">
        <f t="shared" si="2"/>
        <v>0</v>
      </c>
      <c r="I7" s="415">
        <f t="shared" si="2"/>
        <v>0</v>
      </c>
    </row>
  </sheetData>
  <mergeCells count="8">
    <mergeCell ref="A1:I1"/>
    <mergeCell ref="I2:I3"/>
    <mergeCell ref="A2:A3"/>
    <mergeCell ref="B2:B3"/>
    <mergeCell ref="C2:E2"/>
    <mergeCell ref="F2:F3"/>
    <mergeCell ref="G2:G3"/>
    <mergeCell ref="H2:H3"/>
  </mergeCells>
  <pageMargins left="0.25" right="0.25"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pageSetUpPr fitToPage="1"/>
  </sheetPr>
  <dimension ref="B1:D7"/>
  <sheetViews>
    <sheetView zoomScaleNormal="100" workbookViewId="0">
      <selection activeCell="E16" sqref="A1:XFD1048576"/>
    </sheetView>
  </sheetViews>
  <sheetFormatPr baseColWidth="10" defaultColWidth="9.1640625" defaultRowHeight="19"/>
  <cols>
    <col min="1" max="1" width="9.1640625" style="268"/>
    <col min="2" max="2" width="39.83203125" style="268" bestFit="1" customWidth="1"/>
    <col min="3" max="3" width="8.6640625" style="268" bestFit="1" customWidth="1"/>
    <col min="4" max="4" width="10.83203125" style="268" bestFit="1" customWidth="1"/>
    <col min="5" max="16384" width="9.1640625" style="268"/>
  </cols>
  <sheetData>
    <row r="1" spans="2:4">
      <c r="B1" s="680" t="s">
        <v>592</v>
      </c>
      <c r="C1" s="680"/>
      <c r="D1" s="680"/>
    </row>
    <row r="2" spans="2:4">
      <c r="B2" s="694" t="s">
        <v>419</v>
      </c>
      <c r="C2" s="705" t="s">
        <v>0</v>
      </c>
      <c r="D2" s="796" t="s">
        <v>333</v>
      </c>
    </row>
    <row r="3" spans="2:4">
      <c r="B3" s="705"/>
      <c r="C3" s="724"/>
      <c r="D3" s="796"/>
    </row>
    <row r="4" spans="2:4">
      <c r="B4" s="411" t="s">
        <v>580</v>
      </c>
      <c r="C4" s="421"/>
      <c r="D4" s="413"/>
    </row>
    <row r="5" spans="2:4">
      <c r="B5" s="411" t="s">
        <v>581</v>
      </c>
      <c r="C5" s="421"/>
      <c r="D5" s="413"/>
    </row>
    <row r="6" spans="2:4">
      <c r="B6" s="411" t="s">
        <v>582</v>
      </c>
      <c r="C6" s="421"/>
      <c r="D6" s="413"/>
    </row>
    <row r="7" spans="2:4">
      <c r="B7" s="408" t="s">
        <v>7</v>
      </c>
      <c r="C7" s="414"/>
      <c r="D7" s="415">
        <f>SUM(D4:D6)</f>
        <v>0</v>
      </c>
    </row>
  </sheetData>
  <mergeCells count="4">
    <mergeCell ref="B2:B3"/>
    <mergeCell ref="C2:C3"/>
    <mergeCell ref="D2:D3"/>
    <mergeCell ref="B1:D1"/>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70C0"/>
    <pageSetUpPr fitToPage="1"/>
  </sheetPr>
  <dimension ref="A1:C60"/>
  <sheetViews>
    <sheetView zoomScaleNormal="100" workbookViewId="0">
      <selection activeCell="E16" sqref="A1:XFD1048576"/>
    </sheetView>
  </sheetViews>
  <sheetFormatPr baseColWidth="10" defaultColWidth="9.1640625" defaultRowHeight="19"/>
  <cols>
    <col min="1" max="1" width="73.5" style="268" bestFit="1" customWidth="1"/>
    <col min="2" max="2" width="19" style="268" bestFit="1" customWidth="1"/>
    <col min="3" max="3" width="23.5" style="268" bestFit="1" customWidth="1"/>
    <col min="4" max="16384" width="9.1640625" style="268"/>
  </cols>
  <sheetData>
    <row r="1" spans="1:3">
      <c r="A1" s="680" t="s">
        <v>598</v>
      </c>
      <c r="B1" s="680"/>
      <c r="C1" s="680"/>
    </row>
    <row r="2" spans="1:3">
      <c r="A2" s="764" t="s">
        <v>0</v>
      </c>
      <c r="B2" s="701" t="s">
        <v>165</v>
      </c>
      <c r="C2" s="701" t="s">
        <v>166</v>
      </c>
    </row>
    <row r="3" spans="1:3">
      <c r="A3" s="797"/>
      <c r="B3" s="701"/>
      <c r="C3" s="701"/>
    </row>
    <row r="4" spans="1:3" ht="18" customHeight="1">
      <c r="A4" s="347" t="s">
        <v>10</v>
      </c>
      <c r="B4" s="205"/>
      <c r="C4" s="205"/>
    </row>
    <row r="5" spans="1:3" ht="18" customHeight="1">
      <c r="A5" s="347" t="s">
        <v>11</v>
      </c>
      <c r="B5" s="205"/>
      <c r="C5" s="205"/>
    </row>
    <row r="6" spans="1:3" ht="18" customHeight="1">
      <c r="A6" s="347" t="s">
        <v>12</v>
      </c>
      <c r="B6" s="206"/>
      <c r="C6" s="206"/>
    </row>
    <row r="7" spans="1:3" ht="18" customHeight="1">
      <c r="A7" s="347" t="s">
        <v>13</v>
      </c>
      <c r="B7" s="206"/>
      <c r="C7" s="206"/>
    </row>
    <row r="8" spans="1:3" ht="18" customHeight="1">
      <c r="A8" s="347" t="s">
        <v>14</v>
      </c>
      <c r="B8" s="206"/>
      <c r="C8" s="206"/>
    </row>
    <row r="9" spans="1:3" ht="18" customHeight="1">
      <c r="A9" s="347" t="s">
        <v>15</v>
      </c>
      <c r="B9" s="206"/>
      <c r="C9" s="206"/>
    </row>
    <row r="10" spans="1:3" ht="18" customHeight="1">
      <c r="A10" s="347" t="s">
        <v>16</v>
      </c>
      <c r="B10" s="206"/>
      <c r="C10" s="206"/>
    </row>
    <row r="11" spans="1:3" ht="18" customHeight="1">
      <c r="A11" s="347" t="s">
        <v>17</v>
      </c>
      <c r="B11" s="206"/>
      <c r="C11" s="206"/>
    </row>
    <row r="12" spans="1:3" ht="18" customHeight="1">
      <c r="A12" s="347" t="s">
        <v>355</v>
      </c>
      <c r="B12" s="206"/>
      <c r="C12" s="206"/>
    </row>
    <row r="13" spans="1:3" ht="18" customHeight="1">
      <c r="A13" s="347" t="s">
        <v>19</v>
      </c>
      <c r="B13" s="206"/>
      <c r="C13" s="206"/>
    </row>
    <row r="14" spans="1:3" ht="18" customHeight="1">
      <c r="A14" s="347" t="s">
        <v>20</v>
      </c>
      <c r="B14" s="206"/>
      <c r="C14" s="206"/>
    </row>
    <row r="15" spans="1:3" ht="18" customHeight="1">
      <c r="A15" s="347" t="s">
        <v>21</v>
      </c>
      <c r="B15" s="206"/>
      <c r="C15" s="206"/>
    </row>
    <row r="16" spans="1:3" ht="18" customHeight="1">
      <c r="A16" s="347" t="s">
        <v>22</v>
      </c>
      <c r="B16" s="206"/>
      <c r="C16" s="206"/>
    </row>
    <row r="17" spans="1:3" ht="18" customHeight="1">
      <c r="A17" s="347" t="s">
        <v>23</v>
      </c>
      <c r="B17" s="206"/>
      <c r="C17" s="206"/>
    </row>
    <row r="18" spans="1:3" ht="18" customHeight="1">
      <c r="A18" s="347" t="s">
        <v>24</v>
      </c>
      <c r="B18" s="206"/>
      <c r="C18" s="206"/>
    </row>
    <row r="19" spans="1:3" ht="18" customHeight="1">
      <c r="A19" s="347" t="s">
        <v>25</v>
      </c>
      <c r="B19" s="206"/>
      <c r="C19" s="206"/>
    </row>
    <row r="20" spans="1:3" ht="18" customHeight="1">
      <c r="A20" s="347" t="s">
        <v>26</v>
      </c>
      <c r="B20" s="206"/>
      <c r="C20" s="206"/>
    </row>
    <row r="21" spans="1:3" ht="18" customHeight="1">
      <c r="A21" s="347" t="s">
        <v>27</v>
      </c>
      <c r="B21" s="206"/>
      <c r="C21" s="206"/>
    </row>
    <row r="22" spans="1:3" ht="18" customHeight="1">
      <c r="A22" s="347" t="s">
        <v>28</v>
      </c>
      <c r="B22" s="206"/>
      <c r="C22" s="206"/>
    </row>
    <row r="23" spans="1:3" ht="18" customHeight="1">
      <c r="A23" s="347" t="s">
        <v>29</v>
      </c>
      <c r="B23" s="206"/>
      <c r="C23" s="206"/>
    </row>
    <row r="24" spans="1:3" ht="18" customHeight="1">
      <c r="A24" s="347" t="s">
        <v>30</v>
      </c>
      <c r="B24" s="206"/>
      <c r="C24" s="206"/>
    </row>
    <row r="25" spans="1:3" ht="18" customHeight="1">
      <c r="A25" s="575" t="s">
        <v>31</v>
      </c>
      <c r="B25" s="206"/>
      <c r="C25" s="206"/>
    </row>
    <row r="26" spans="1:3" ht="18" customHeight="1">
      <c r="A26" s="347" t="s">
        <v>32</v>
      </c>
      <c r="B26" s="206"/>
      <c r="C26" s="206"/>
    </row>
    <row r="27" spans="1:3" ht="18" customHeight="1">
      <c r="A27" s="347" t="s">
        <v>33</v>
      </c>
      <c r="B27" s="206"/>
      <c r="C27" s="206"/>
    </row>
    <row r="28" spans="1:3" ht="18" customHeight="1">
      <c r="A28" s="347" t="s">
        <v>34</v>
      </c>
      <c r="B28" s="182">
        <f>SUM(B6:B27)</f>
        <v>0</v>
      </c>
      <c r="C28" s="182">
        <f>SUM(C6:C27)</f>
        <v>0</v>
      </c>
    </row>
    <row r="29" spans="1:3" ht="18" customHeight="1">
      <c r="A29" s="347" t="s">
        <v>35</v>
      </c>
      <c r="B29" s="205"/>
      <c r="C29" s="205"/>
    </row>
    <row r="30" spans="1:3" ht="18" customHeight="1">
      <c r="A30" s="347" t="s">
        <v>36</v>
      </c>
      <c r="B30" s="206"/>
      <c r="C30" s="206"/>
    </row>
    <row r="31" spans="1:3" ht="18" customHeight="1">
      <c r="A31" s="347" t="s">
        <v>37</v>
      </c>
      <c r="B31" s="206"/>
      <c r="C31" s="206"/>
    </row>
    <row r="32" spans="1:3" ht="18" customHeight="1">
      <c r="A32" s="347" t="s">
        <v>38</v>
      </c>
      <c r="B32" s="206"/>
      <c r="C32" s="206"/>
    </row>
    <row r="33" spans="1:3" ht="18" customHeight="1">
      <c r="A33" s="347" t="s">
        <v>39</v>
      </c>
      <c r="B33" s="206"/>
      <c r="C33" s="206"/>
    </row>
    <row r="34" spans="1:3" ht="18" customHeight="1">
      <c r="A34" s="347" t="s">
        <v>40</v>
      </c>
      <c r="B34" s="206"/>
      <c r="C34" s="206"/>
    </row>
    <row r="35" spans="1:3" ht="18" customHeight="1">
      <c r="A35" s="347" t="s">
        <v>41</v>
      </c>
      <c r="B35" s="206"/>
      <c r="C35" s="206"/>
    </row>
    <row r="36" spans="1:3" ht="18" customHeight="1">
      <c r="A36" s="347" t="s">
        <v>42</v>
      </c>
      <c r="B36" s="206"/>
      <c r="C36" s="206"/>
    </row>
    <row r="37" spans="1:3" ht="18" customHeight="1">
      <c r="A37" s="347" t="s">
        <v>43</v>
      </c>
      <c r="B37" s="206"/>
      <c r="C37" s="206"/>
    </row>
    <row r="38" spans="1:3" ht="18" customHeight="1">
      <c r="A38" s="347" t="s">
        <v>44</v>
      </c>
      <c r="B38" s="206"/>
      <c r="C38" s="206"/>
    </row>
    <row r="39" spans="1:3" ht="18" customHeight="1">
      <c r="A39" s="347" t="s">
        <v>45</v>
      </c>
      <c r="B39" s="206"/>
      <c r="C39" s="206"/>
    </row>
    <row r="40" spans="1:3" ht="18" customHeight="1">
      <c r="A40" s="347" t="s">
        <v>46</v>
      </c>
      <c r="B40" s="206"/>
      <c r="C40" s="206"/>
    </row>
    <row r="41" spans="1:3" ht="18" customHeight="1">
      <c r="A41" s="347" t="s">
        <v>47</v>
      </c>
      <c r="B41" s="206"/>
      <c r="C41" s="206"/>
    </row>
    <row r="42" spans="1:3" ht="18" customHeight="1">
      <c r="A42" s="347" t="s">
        <v>48</v>
      </c>
      <c r="B42" s="182">
        <f>SUM(B30:B41)</f>
        <v>0</v>
      </c>
      <c r="C42" s="182">
        <f>SUM(C30:C41)</f>
        <v>0</v>
      </c>
    </row>
    <row r="43" spans="1:3" ht="18" customHeight="1">
      <c r="A43" s="347" t="s">
        <v>593</v>
      </c>
      <c r="B43" s="182">
        <f>B28+B42</f>
        <v>0</v>
      </c>
      <c r="C43" s="182">
        <f>C28+C42</f>
        <v>0</v>
      </c>
    </row>
    <row r="44" spans="1:3" ht="18" customHeight="1">
      <c r="A44" s="347" t="s">
        <v>594</v>
      </c>
      <c r="B44" s="205"/>
      <c r="C44" s="205"/>
    </row>
    <row r="45" spans="1:3" ht="18" customHeight="1">
      <c r="A45" s="347" t="s">
        <v>59</v>
      </c>
      <c r="B45" s="205"/>
      <c r="C45" s="205"/>
    </row>
    <row r="46" spans="1:3" ht="18" customHeight="1">
      <c r="A46" s="347" t="s">
        <v>60</v>
      </c>
      <c r="B46" s="206"/>
      <c r="C46" s="206"/>
    </row>
    <row r="47" spans="1:3" ht="18" customHeight="1">
      <c r="A47" s="347" t="s">
        <v>61</v>
      </c>
      <c r="B47" s="206"/>
      <c r="C47" s="206"/>
    </row>
    <row r="48" spans="1:3" ht="18" customHeight="1">
      <c r="A48" s="347" t="s">
        <v>62</v>
      </c>
      <c r="B48" s="206"/>
      <c r="C48" s="206"/>
    </row>
    <row r="49" spans="1:3" ht="18" customHeight="1">
      <c r="A49" s="347" t="s">
        <v>63</v>
      </c>
      <c r="B49" s="206"/>
      <c r="C49" s="206"/>
    </row>
    <row r="50" spans="1:3" ht="18" customHeight="1">
      <c r="A50" s="347" t="s">
        <v>595</v>
      </c>
      <c r="B50" s="182">
        <f>SUM(B46:B49)</f>
        <v>0</v>
      </c>
      <c r="C50" s="182">
        <f>SUM(C46:C49)</f>
        <v>0</v>
      </c>
    </row>
    <row r="51" spans="1:3" ht="18" customHeight="1">
      <c r="A51" s="347" t="s">
        <v>50</v>
      </c>
      <c r="B51" s="205"/>
      <c r="C51" s="205"/>
    </row>
    <row r="52" spans="1:3" ht="18" customHeight="1">
      <c r="A52" s="347" t="s">
        <v>51</v>
      </c>
      <c r="B52" s="206"/>
      <c r="C52" s="206"/>
    </row>
    <row r="53" spans="1:3" ht="18" customHeight="1">
      <c r="A53" s="347" t="s">
        <v>52</v>
      </c>
      <c r="B53" s="206"/>
      <c r="C53" s="206"/>
    </row>
    <row r="54" spans="1:3" ht="18" customHeight="1">
      <c r="A54" s="347" t="s">
        <v>53</v>
      </c>
      <c r="B54" s="206"/>
      <c r="C54" s="206"/>
    </row>
    <row r="55" spans="1:3" ht="18" customHeight="1">
      <c r="A55" s="347" t="s">
        <v>54</v>
      </c>
      <c r="B55" s="206"/>
      <c r="C55" s="206"/>
    </row>
    <row r="56" spans="1:3" ht="18" customHeight="1">
      <c r="A56" s="347" t="s">
        <v>55</v>
      </c>
      <c r="B56" s="206"/>
      <c r="C56" s="206"/>
    </row>
    <row r="57" spans="1:3" ht="18" customHeight="1">
      <c r="A57" s="347" t="s">
        <v>56</v>
      </c>
      <c r="B57" s="206"/>
      <c r="C57" s="206"/>
    </row>
    <row r="58" spans="1:3" ht="18" customHeight="1">
      <c r="A58" s="347" t="s">
        <v>57</v>
      </c>
      <c r="B58" s="206"/>
      <c r="C58" s="206"/>
    </row>
    <row r="59" spans="1:3" ht="18" customHeight="1">
      <c r="A59" s="347" t="s">
        <v>596</v>
      </c>
      <c r="B59" s="182">
        <f>SUM(B52:B58)</f>
        <v>0</v>
      </c>
      <c r="C59" s="182">
        <f>SUM(C52:C58)</f>
        <v>0</v>
      </c>
    </row>
    <row r="60" spans="1:3" ht="18" customHeight="1">
      <c r="A60" s="347" t="s">
        <v>597</v>
      </c>
      <c r="B60" s="182">
        <f>B50+B59</f>
        <v>0</v>
      </c>
      <c r="C60" s="182">
        <f>C50+C59</f>
        <v>0</v>
      </c>
    </row>
  </sheetData>
  <mergeCells count="4">
    <mergeCell ref="A2:A3"/>
    <mergeCell ref="B2:B3"/>
    <mergeCell ref="C2:C3"/>
    <mergeCell ref="A1:C1"/>
  </mergeCells>
  <dataValidations count="1">
    <dataValidation type="decimal" showErrorMessage="1" errorTitle="Kesalahan Jenis Data" error="Data yang dimasukkan harus berupa Angka!" sqref="B46:C49 B52:C58 B30:C41 B6:C27" xr:uid="{00000000-0002-0000-2B00-000000000000}">
      <formula1>-1000000000000000000</formula1>
      <formula2>1000000000000000000</formula2>
    </dataValidation>
  </dataValidations>
  <pageMargins left="0.25" right="0.25"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pageSetUpPr fitToPage="1"/>
  </sheetPr>
  <dimension ref="A1:M9"/>
  <sheetViews>
    <sheetView zoomScaleNormal="100" workbookViewId="0">
      <selection activeCell="E16" sqref="A1:XFD1048576"/>
    </sheetView>
  </sheetViews>
  <sheetFormatPr baseColWidth="10" defaultColWidth="9.1640625" defaultRowHeight="19"/>
  <cols>
    <col min="1" max="1" width="42.1640625" style="268" customWidth="1"/>
    <col min="2" max="4" width="18.5" style="268" customWidth="1"/>
    <col min="5" max="5" width="13" style="268" customWidth="1"/>
    <col min="6" max="7" width="18.5" style="268" customWidth="1"/>
    <col min="8" max="8" width="11.83203125" style="268" customWidth="1"/>
    <col min="9" max="9" width="18.5" style="268" customWidth="1"/>
    <col min="10" max="10" width="17.1640625" style="268" customWidth="1"/>
    <col min="11" max="11" width="7" style="268" bestFit="1" customWidth="1"/>
    <col min="12" max="12" width="18.5" style="268" customWidth="1"/>
    <col min="13" max="13" width="15" style="268" customWidth="1"/>
    <col min="14" max="16384" width="9.1640625" style="268"/>
  </cols>
  <sheetData>
    <row r="1" spans="1:13">
      <c r="A1" s="680" t="s">
        <v>612</v>
      </c>
      <c r="B1" s="680"/>
      <c r="C1" s="680"/>
      <c r="D1" s="680"/>
      <c r="E1" s="680"/>
      <c r="F1" s="680"/>
      <c r="G1" s="680"/>
      <c r="H1" s="680"/>
      <c r="I1" s="680"/>
      <c r="J1" s="680"/>
      <c r="K1" s="680"/>
      <c r="L1" s="680"/>
      <c r="M1" s="680"/>
    </row>
    <row r="2" spans="1:13">
      <c r="A2" s="694" t="s">
        <v>494</v>
      </c>
      <c r="B2" s="694" t="s">
        <v>599</v>
      </c>
      <c r="C2" s="761"/>
      <c r="D2" s="761"/>
      <c r="E2" s="694" t="s">
        <v>600</v>
      </c>
      <c r="F2" s="761"/>
      <c r="G2" s="761"/>
      <c r="H2" s="694" t="s">
        <v>601</v>
      </c>
      <c r="I2" s="761"/>
      <c r="J2" s="761"/>
      <c r="K2" s="694" t="s">
        <v>7</v>
      </c>
      <c r="L2" s="694" t="s">
        <v>602</v>
      </c>
      <c r="M2" s="694" t="s">
        <v>166</v>
      </c>
    </row>
    <row r="3" spans="1:13" ht="100">
      <c r="A3" s="694"/>
      <c r="B3" s="204" t="s">
        <v>603</v>
      </c>
      <c r="C3" s="204" t="s">
        <v>604</v>
      </c>
      <c r="D3" s="204" t="s">
        <v>605</v>
      </c>
      <c r="E3" s="204" t="s">
        <v>603</v>
      </c>
      <c r="F3" s="204" t="s">
        <v>604</v>
      </c>
      <c r="G3" s="204" t="s">
        <v>605</v>
      </c>
      <c r="H3" s="204" t="s">
        <v>603</v>
      </c>
      <c r="I3" s="204" t="s">
        <v>604</v>
      </c>
      <c r="J3" s="204" t="s">
        <v>606</v>
      </c>
      <c r="K3" s="694"/>
      <c r="L3" s="694"/>
      <c r="M3" s="694"/>
    </row>
    <row r="4" spans="1:13" ht="20">
      <c r="A4" s="325" t="s">
        <v>607</v>
      </c>
      <c r="B4" s="183"/>
      <c r="C4" s="183"/>
      <c r="D4" s="183"/>
      <c r="E4" s="183"/>
      <c r="F4" s="183"/>
      <c r="G4" s="183"/>
      <c r="H4" s="183"/>
      <c r="I4" s="183"/>
      <c r="J4" s="183"/>
      <c r="K4" s="183"/>
      <c r="L4" s="183"/>
      <c r="M4" s="183"/>
    </row>
    <row r="5" spans="1:13" ht="20">
      <c r="A5" s="376" t="s">
        <v>608</v>
      </c>
      <c r="B5" s="387"/>
      <c r="C5" s="387"/>
      <c r="D5" s="387"/>
      <c r="E5" s="387"/>
      <c r="F5" s="387"/>
      <c r="G5" s="387"/>
      <c r="H5" s="387"/>
      <c r="I5" s="387"/>
      <c r="J5" s="387"/>
      <c r="K5" s="353">
        <f>C5+D5+F5+G5+I5+J5</f>
        <v>0</v>
      </c>
      <c r="L5" s="387"/>
      <c r="M5" s="387"/>
    </row>
    <row r="6" spans="1:13" ht="20">
      <c r="A6" s="376" t="s">
        <v>609</v>
      </c>
      <c r="B6" s="387"/>
      <c r="C6" s="387"/>
      <c r="D6" s="387"/>
      <c r="E6" s="387"/>
      <c r="F6" s="387"/>
      <c r="G6" s="387"/>
      <c r="H6" s="387"/>
      <c r="I6" s="387"/>
      <c r="J6" s="387"/>
      <c r="K6" s="353">
        <f>C6+D6+F6+G6+I6+J6</f>
        <v>0</v>
      </c>
      <c r="L6" s="387"/>
      <c r="M6" s="387"/>
    </row>
    <row r="7" spans="1:13" ht="20">
      <c r="A7" s="376" t="s">
        <v>498</v>
      </c>
      <c r="B7" s="353">
        <f>B5+B6</f>
        <v>0</v>
      </c>
      <c r="C7" s="353">
        <f t="shared" ref="C7:M7" si="0">C5+C6</f>
        <v>0</v>
      </c>
      <c r="D7" s="353">
        <f t="shared" si="0"/>
        <v>0</v>
      </c>
      <c r="E7" s="353">
        <f t="shared" si="0"/>
        <v>0</v>
      </c>
      <c r="F7" s="353">
        <f t="shared" si="0"/>
        <v>0</v>
      </c>
      <c r="G7" s="353">
        <f t="shared" si="0"/>
        <v>0</v>
      </c>
      <c r="H7" s="353">
        <f t="shared" si="0"/>
        <v>0</v>
      </c>
      <c r="I7" s="353">
        <f t="shared" si="0"/>
        <v>0</v>
      </c>
      <c r="J7" s="353">
        <f t="shared" si="0"/>
        <v>0</v>
      </c>
      <c r="K7" s="353">
        <f>K5+K6</f>
        <v>0</v>
      </c>
      <c r="L7" s="353">
        <f t="shared" si="0"/>
        <v>0</v>
      </c>
      <c r="M7" s="353">
        <f t="shared" si="0"/>
        <v>0</v>
      </c>
    </row>
    <row r="8" spans="1:13" ht="40">
      <c r="A8" s="376" t="s">
        <v>610</v>
      </c>
      <c r="B8" s="196"/>
      <c r="C8" s="196"/>
      <c r="D8" s="196"/>
      <c r="E8" s="196"/>
      <c r="F8" s="196"/>
      <c r="G8" s="196"/>
      <c r="H8" s="196"/>
      <c r="I8" s="196"/>
      <c r="J8" s="196"/>
      <c r="K8" s="196"/>
      <c r="L8" s="196"/>
      <c r="M8" s="196"/>
    </row>
    <row r="9" spans="1:13" ht="40">
      <c r="A9" s="376" t="s">
        <v>611</v>
      </c>
      <c r="B9" s="196"/>
      <c r="C9" s="196"/>
      <c r="D9" s="196"/>
      <c r="E9" s="196"/>
      <c r="F9" s="196"/>
      <c r="G9" s="196"/>
      <c r="H9" s="196"/>
      <c r="I9" s="196"/>
      <c r="J9" s="196"/>
      <c r="K9" s="196"/>
      <c r="L9" s="196"/>
      <c r="M9" s="196"/>
    </row>
  </sheetData>
  <mergeCells count="8">
    <mergeCell ref="A1:M1"/>
    <mergeCell ref="M2:M3"/>
    <mergeCell ref="A2:A3"/>
    <mergeCell ref="B2:D2"/>
    <mergeCell ref="E2:G2"/>
    <mergeCell ref="H2:J2"/>
    <mergeCell ref="K2:K3"/>
    <mergeCell ref="L2:L3"/>
  </mergeCells>
  <pageMargins left="0.25" right="0.25" top="0.75" bottom="0.75"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D6"/>
  <sheetViews>
    <sheetView zoomScaleNormal="100" workbookViewId="0">
      <selection activeCell="E16" sqref="A1:XFD1048576"/>
    </sheetView>
  </sheetViews>
  <sheetFormatPr baseColWidth="10" defaultColWidth="9.1640625" defaultRowHeight="19"/>
  <cols>
    <col min="1" max="1" width="56.1640625" style="268" bestFit="1" customWidth="1"/>
    <col min="2" max="2" width="13.1640625" style="268" customWidth="1"/>
    <col min="3" max="3" width="10" style="268" customWidth="1"/>
    <col min="4" max="4" width="13.33203125" style="268" customWidth="1"/>
    <col min="5" max="16384" width="9.1640625" style="268"/>
  </cols>
  <sheetData>
    <row r="1" spans="1:4">
      <c r="A1" s="681" t="s">
        <v>102</v>
      </c>
      <c r="B1" s="681"/>
      <c r="C1" s="681"/>
      <c r="D1" s="681"/>
    </row>
    <row r="2" spans="1:4">
      <c r="A2" s="678" t="s">
        <v>0</v>
      </c>
      <c r="B2" s="678" t="s">
        <v>3382</v>
      </c>
      <c r="C2" s="677" t="s">
        <v>90</v>
      </c>
      <c r="D2" s="677"/>
    </row>
    <row r="3" spans="1:4" ht="62.25" customHeight="1">
      <c r="A3" s="679"/>
      <c r="B3" s="679"/>
      <c r="C3" s="262" t="s">
        <v>98</v>
      </c>
      <c r="D3" s="272" t="s">
        <v>3384</v>
      </c>
    </row>
    <row r="4" spans="1:4">
      <c r="A4" s="269" t="s">
        <v>99</v>
      </c>
      <c r="B4" s="260"/>
      <c r="C4" s="261"/>
      <c r="D4" s="273"/>
    </row>
    <row r="5" spans="1:4">
      <c r="A5" s="269" t="s">
        <v>100</v>
      </c>
      <c r="B5" s="260"/>
      <c r="C5" s="261"/>
      <c r="D5" s="273"/>
    </row>
    <row r="6" spans="1:4" ht="66" customHeight="1">
      <c r="A6" s="271" t="s">
        <v>101</v>
      </c>
      <c r="B6" s="260"/>
      <c r="C6" s="261"/>
      <c r="D6" s="273"/>
    </row>
  </sheetData>
  <mergeCells count="4">
    <mergeCell ref="B2:B3"/>
    <mergeCell ref="C2:D2"/>
    <mergeCell ref="A2:A3"/>
    <mergeCell ref="A1:D1"/>
  </mergeCells>
  <pageMargins left="0.7" right="0.7" top="0.75" bottom="0.75" header="0.3" footer="0.3"/>
  <pageSetup paperSize="9" scale="88"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pageSetUpPr fitToPage="1"/>
  </sheetPr>
  <dimension ref="A1:E18"/>
  <sheetViews>
    <sheetView zoomScaleNormal="100" workbookViewId="0">
      <selection activeCell="E16" sqref="A1:XFD1048576"/>
    </sheetView>
  </sheetViews>
  <sheetFormatPr baseColWidth="10" defaultColWidth="9.1640625" defaultRowHeight="19"/>
  <cols>
    <col min="1" max="1" width="43.83203125" style="268" customWidth="1"/>
    <col min="2" max="5" width="13.1640625" style="268" customWidth="1"/>
    <col min="6" max="16384" width="9.1640625" style="268"/>
  </cols>
  <sheetData>
    <row r="1" spans="1:5">
      <c r="A1" s="680" t="s">
        <v>625</v>
      </c>
      <c r="B1" s="680"/>
      <c r="C1" s="680"/>
      <c r="D1" s="680"/>
      <c r="E1" s="680"/>
    </row>
    <row r="2" spans="1:5" ht="60">
      <c r="A2" s="422" t="s">
        <v>0</v>
      </c>
      <c r="B2" s="189" t="str">
        <f>"Premi Risiko*"</f>
        <v>Premi Risiko*</v>
      </c>
      <c r="C2" s="189" t="str">
        <f>"Premi PAYDI Digaransi"</f>
        <v>Premi PAYDI Digaransi</v>
      </c>
      <c r="D2" s="189" t="str">
        <f>"Premi PAYDI Tidak Digaransi"</f>
        <v>Premi PAYDI Tidak Digaransi</v>
      </c>
      <c r="E2" s="189" t="str">
        <f>"Jumlah"</f>
        <v>Jumlah</v>
      </c>
    </row>
    <row r="3" spans="1:5" ht="20">
      <c r="A3" s="325" t="s">
        <v>613</v>
      </c>
      <c r="B3" s="200"/>
      <c r="C3" s="200"/>
      <c r="D3" s="200"/>
      <c r="E3" s="200"/>
    </row>
    <row r="4" spans="1:5" ht="20">
      <c r="A4" s="325" t="s">
        <v>614</v>
      </c>
      <c r="B4" s="200"/>
      <c r="C4" s="200"/>
      <c r="D4" s="200"/>
      <c r="E4" s="200"/>
    </row>
    <row r="5" spans="1:5" ht="20">
      <c r="A5" s="423" t="s">
        <v>615</v>
      </c>
      <c r="B5" s="201"/>
      <c r="C5" s="201"/>
      <c r="D5" s="201"/>
      <c r="E5" s="202">
        <f>C5+D5</f>
        <v>0</v>
      </c>
    </row>
    <row r="6" spans="1:5" ht="20">
      <c r="A6" s="423" t="s">
        <v>616</v>
      </c>
      <c r="B6" s="201"/>
      <c r="C6" s="201"/>
      <c r="D6" s="201"/>
      <c r="E6" s="202">
        <f>C6+D6</f>
        <v>0</v>
      </c>
    </row>
    <row r="7" spans="1:5" ht="20">
      <c r="A7" s="319" t="s">
        <v>617</v>
      </c>
      <c r="B7" s="202">
        <f>B5+B6</f>
        <v>0</v>
      </c>
      <c r="C7" s="202">
        <f>C5+C6</f>
        <v>0</v>
      </c>
      <c r="D7" s="202">
        <f>D5+D6</f>
        <v>0</v>
      </c>
      <c r="E7" s="202">
        <f>E5+E6</f>
        <v>0</v>
      </c>
    </row>
    <row r="8" spans="1:5" ht="20">
      <c r="A8" s="319" t="s">
        <v>618</v>
      </c>
      <c r="B8" s="201"/>
      <c r="C8" s="201"/>
      <c r="D8" s="201"/>
      <c r="E8" s="202">
        <f>C8+D8</f>
        <v>0</v>
      </c>
    </row>
    <row r="9" spans="1:5" ht="20">
      <c r="A9" s="319" t="s">
        <v>619</v>
      </c>
      <c r="B9" s="202">
        <f>B7+B8</f>
        <v>0</v>
      </c>
      <c r="C9" s="202">
        <f>C7+C8</f>
        <v>0</v>
      </c>
      <c r="D9" s="202">
        <f>D7+D8</f>
        <v>0</v>
      </c>
      <c r="E9" s="202">
        <f>E7+E8</f>
        <v>0</v>
      </c>
    </row>
    <row r="10" spans="1:5" ht="20">
      <c r="A10" s="325" t="s">
        <v>620</v>
      </c>
      <c r="B10" s="203"/>
      <c r="C10" s="203"/>
      <c r="D10" s="203"/>
      <c r="E10" s="203"/>
    </row>
    <row r="11" spans="1:5" ht="20">
      <c r="A11" s="319" t="s">
        <v>614</v>
      </c>
      <c r="B11" s="201"/>
      <c r="C11" s="201"/>
      <c r="D11" s="201"/>
      <c r="E11" s="202">
        <f>C11+D11</f>
        <v>0</v>
      </c>
    </row>
    <row r="12" spans="1:5" ht="20">
      <c r="A12" s="319" t="s">
        <v>618</v>
      </c>
      <c r="B12" s="201"/>
      <c r="C12" s="201"/>
      <c r="D12" s="201"/>
      <c r="E12" s="202">
        <f>C12+D12</f>
        <v>0</v>
      </c>
    </row>
    <row r="13" spans="1:5" ht="20">
      <c r="A13" s="319" t="s">
        <v>621</v>
      </c>
      <c r="B13" s="202">
        <f>B11+B12</f>
        <v>0</v>
      </c>
      <c r="C13" s="202">
        <f>C11+C12</f>
        <v>0</v>
      </c>
      <c r="D13" s="202">
        <f>D11+D12</f>
        <v>0</v>
      </c>
      <c r="E13" s="202">
        <f>E11+E12</f>
        <v>0</v>
      </c>
    </row>
    <row r="14" spans="1:5" ht="20">
      <c r="A14" s="325" t="s">
        <v>622</v>
      </c>
      <c r="B14" s="203"/>
      <c r="C14" s="203"/>
      <c r="D14" s="203"/>
      <c r="E14" s="203"/>
    </row>
    <row r="15" spans="1:5" ht="20">
      <c r="A15" s="319" t="s">
        <v>614</v>
      </c>
      <c r="B15" s="201"/>
      <c r="C15" s="201"/>
      <c r="D15" s="201"/>
      <c r="E15" s="202">
        <f>C15+D15</f>
        <v>0</v>
      </c>
    </row>
    <row r="16" spans="1:5" ht="20">
      <c r="A16" s="319" t="s">
        <v>618</v>
      </c>
      <c r="B16" s="201"/>
      <c r="C16" s="201"/>
      <c r="D16" s="201"/>
      <c r="E16" s="202">
        <f>C16+D16</f>
        <v>0</v>
      </c>
    </row>
    <row r="17" spans="1:5" ht="20">
      <c r="A17" s="319" t="s">
        <v>623</v>
      </c>
      <c r="B17" s="202">
        <f>B15+B16</f>
        <v>0</v>
      </c>
      <c r="C17" s="202">
        <f>C15+C16</f>
        <v>0</v>
      </c>
      <c r="D17" s="202">
        <f>D15+D16</f>
        <v>0</v>
      </c>
      <c r="E17" s="202">
        <f>E15+E16</f>
        <v>0</v>
      </c>
    </row>
    <row r="18" spans="1:5" ht="20">
      <c r="A18" s="319" t="s">
        <v>624</v>
      </c>
      <c r="B18" s="202">
        <f>B9+B13+B17</f>
        <v>0</v>
      </c>
      <c r="C18" s="202">
        <f>C9+C13+C17</f>
        <v>0</v>
      </c>
      <c r="D18" s="202">
        <f>D9+D13+D17</f>
        <v>0</v>
      </c>
      <c r="E18" s="202">
        <f>E9+E13+E17</f>
        <v>0</v>
      </c>
    </row>
  </sheetData>
  <mergeCells count="1">
    <mergeCell ref="A1:E1"/>
  </mergeCells>
  <dataValidations count="1">
    <dataValidation type="decimal" showErrorMessage="1" errorTitle="Kesalahan Jenis Data" error="Data yang dimasukkan harus berupa Angka!" sqref="B8:E8 B5:E6 B11:E12 B15:E16" xr:uid="{00000000-0002-0000-2D00-000000000000}">
      <formula1>-1000000000000000000</formula1>
      <formula2>1000000000000000000</formula2>
    </dataValidation>
  </dataValidations>
  <pageMargins left="0.25" right="0.25"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70C0"/>
    <pageSetUpPr fitToPage="1"/>
  </sheetPr>
  <dimension ref="A1:F54"/>
  <sheetViews>
    <sheetView topLeftCell="A4" zoomScaleNormal="100" workbookViewId="0">
      <selection activeCell="E16" sqref="A1:XFD1048576"/>
    </sheetView>
  </sheetViews>
  <sheetFormatPr baseColWidth="10" defaultColWidth="9.1640625" defaultRowHeight="19"/>
  <cols>
    <col min="1" max="1" width="98.5" style="268" bestFit="1" customWidth="1"/>
    <col min="2" max="2" width="15.5" style="268" bestFit="1" customWidth="1"/>
    <col min="3" max="3" width="9.83203125" style="268" bestFit="1" customWidth="1"/>
    <col min="4" max="4" width="27" style="268" bestFit="1" customWidth="1"/>
    <col min="5" max="5" width="24.33203125" style="268" bestFit="1" customWidth="1"/>
    <col min="6" max="6" width="21.1640625" style="268" bestFit="1" customWidth="1"/>
    <col min="7" max="16384" width="9.1640625" style="268"/>
  </cols>
  <sheetData>
    <row r="1" spans="1:6">
      <c r="A1" s="680" t="s">
        <v>626</v>
      </c>
      <c r="B1" s="680"/>
      <c r="C1" s="680"/>
      <c r="D1" s="680"/>
      <c r="E1" s="680"/>
      <c r="F1" s="680"/>
    </row>
    <row r="2" spans="1:6">
      <c r="A2" s="705" t="s">
        <v>0</v>
      </c>
      <c r="B2" s="731" t="s">
        <v>563</v>
      </c>
      <c r="C2" s="739"/>
      <c r="D2" s="731" t="s">
        <v>564</v>
      </c>
      <c r="E2" s="731" t="s">
        <v>565</v>
      </c>
      <c r="F2" s="771" t="s">
        <v>239</v>
      </c>
    </row>
    <row r="3" spans="1:6" ht="24" customHeight="1">
      <c r="A3" s="724"/>
      <c r="B3" s="199" t="s">
        <v>567</v>
      </c>
      <c r="C3" s="199" t="s">
        <v>568</v>
      </c>
      <c r="D3" s="798"/>
      <c r="E3" s="798"/>
      <c r="F3" s="769"/>
    </row>
    <row r="4" spans="1:6">
      <c r="A4" s="424" t="s">
        <v>569</v>
      </c>
      <c r="B4" s="183"/>
      <c r="C4" s="183"/>
      <c r="D4" s="183"/>
      <c r="E4" s="183"/>
      <c r="F4" s="183"/>
    </row>
    <row r="5" spans="1:6" ht="20">
      <c r="A5" s="424" t="s">
        <v>269</v>
      </c>
      <c r="B5" s="425"/>
      <c r="C5" s="425"/>
      <c r="D5" s="425"/>
      <c r="E5" s="426">
        <f>SUM(B5:D5)</f>
        <v>0</v>
      </c>
      <c r="F5" s="427" t="s">
        <v>570</v>
      </c>
    </row>
    <row r="6" spans="1:6" ht="15" customHeight="1">
      <c r="A6" s="424" t="s">
        <v>13</v>
      </c>
      <c r="B6" s="425"/>
      <c r="C6" s="425"/>
      <c r="D6" s="425"/>
      <c r="E6" s="426">
        <f>SUM(B6:D6)</f>
        <v>0</v>
      </c>
      <c r="F6" s="427"/>
    </row>
    <row r="7" spans="1:6" ht="15" customHeight="1">
      <c r="A7" s="424" t="s">
        <v>312</v>
      </c>
      <c r="B7" s="425"/>
      <c r="C7" s="425"/>
      <c r="D7" s="425"/>
      <c r="E7" s="426">
        <f>SUM(B7:D7)</f>
        <v>0</v>
      </c>
      <c r="F7" s="427"/>
    </row>
    <row r="8" spans="1:6" ht="15" customHeight="1">
      <c r="A8" s="424" t="s">
        <v>15</v>
      </c>
      <c r="B8" s="425"/>
      <c r="C8" s="425"/>
      <c r="D8" s="425"/>
      <c r="E8" s="426">
        <f>SUM(B8:D8)</f>
        <v>0</v>
      </c>
      <c r="F8" s="427"/>
    </row>
    <row r="9" spans="1:6" ht="15" customHeight="1">
      <c r="A9" s="424" t="s">
        <v>16</v>
      </c>
      <c r="B9" s="425"/>
      <c r="C9" s="425"/>
      <c r="D9" s="425"/>
      <c r="E9" s="426">
        <f t="shared" ref="E9:E18" si="0">SUM(B9:D9)</f>
        <v>0</v>
      </c>
      <c r="F9" s="427"/>
    </row>
    <row r="10" spans="1:6" ht="15" customHeight="1">
      <c r="A10" s="424" t="s">
        <v>17</v>
      </c>
      <c r="B10" s="425"/>
      <c r="C10" s="425"/>
      <c r="D10" s="425"/>
      <c r="E10" s="426">
        <f t="shared" si="0"/>
        <v>0</v>
      </c>
      <c r="F10" s="427"/>
    </row>
    <row r="11" spans="1:6" ht="15" customHeight="1">
      <c r="A11" s="424" t="s">
        <v>355</v>
      </c>
      <c r="B11" s="425"/>
      <c r="C11" s="425"/>
      <c r="D11" s="425"/>
      <c r="E11" s="426">
        <f t="shared" si="0"/>
        <v>0</v>
      </c>
      <c r="F11" s="427"/>
    </row>
    <row r="12" spans="1:6" ht="15" customHeight="1">
      <c r="A12" s="424" t="s">
        <v>572</v>
      </c>
      <c r="B12" s="425"/>
      <c r="C12" s="425"/>
      <c r="D12" s="425"/>
      <c r="E12" s="426">
        <f t="shared" si="0"/>
        <v>0</v>
      </c>
      <c r="F12" s="427"/>
    </row>
    <row r="13" spans="1:6" ht="15" customHeight="1">
      <c r="A13" s="424" t="s">
        <v>20</v>
      </c>
      <c r="B13" s="425"/>
      <c r="C13" s="425"/>
      <c r="D13" s="425"/>
      <c r="E13" s="426">
        <f t="shared" si="0"/>
        <v>0</v>
      </c>
      <c r="F13" s="427"/>
    </row>
    <row r="14" spans="1:6" ht="15" customHeight="1">
      <c r="A14" s="424" t="s">
        <v>21</v>
      </c>
      <c r="B14" s="425"/>
      <c r="C14" s="425"/>
      <c r="D14" s="425"/>
      <c r="E14" s="426">
        <f t="shared" si="0"/>
        <v>0</v>
      </c>
      <c r="F14" s="427"/>
    </row>
    <row r="15" spans="1:6" ht="15" customHeight="1">
      <c r="A15" s="424" t="s">
        <v>22</v>
      </c>
      <c r="B15" s="425"/>
      <c r="C15" s="425"/>
      <c r="D15" s="425"/>
      <c r="E15" s="426">
        <f t="shared" si="0"/>
        <v>0</v>
      </c>
      <c r="F15" s="427"/>
    </row>
    <row r="16" spans="1:6" ht="15" customHeight="1">
      <c r="A16" s="424" t="s">
        <v>23</v>
      </c>
      <c r="B16" s="425"/>
      <c r="C16" s="425"/>
      <c r="D16" s="425"/>
      <c r="E16" s="426">
        <f t="shared" si="0"/>
        <v>0</v>
      </c>
      <c r="F16" s="427"/>
    </row>
    <row r="17" spans="1:6" ht="15" customHeight="1">
      <c r="A17" s="424" t="s">
        <v>24</v>
      </c>
      <c r="B17" s="425"/>
      <c r="C17" s="425"/>
      <c r="D17" s="425"/>
      <c r="E17" s="426">
        <f t="shared" si="0"/>
        <v>0</v>
      </c>
      <c r="F17" s="427"/>
    </row>
    <row r="18" spans="1:6" ht="15" customHeight="1">
      <c r="A18" s="424" t="s">
        <v>356</v>
      </c>
      <c r="B18" s="425"/>
      <c r="C18" s="425"/>
      <c r="D18" s="425"/>
      <c r="E18" s="426">
        <f t="shared" si="0"/>
        <v>0</v>
      </c>
      <c r="F18" s="427"/>
    </row>
    <row r="19" spans="1:6" ht="15" customHeight="1">
      <c r="A19" s="424" t="s">
        <v>26</v>
      </c>
      <c r="B19" s="425"/>
      <c r="C19" s="425"/>
      <c r="D19" s="425"/>
      <c r="E19" s="426">
        <f t="shared" ref="E19:E26" si="1">SUM(B19:D19)</f>
        <v>0</v>
      </c>
      <c r="F19" s="427"/>
    </row>
    <row r="20" spans="1:6" ht="15" customHeight="1">
      <c r="A20" s="424" t="s">
        <v>27</v>
      </c>
      <c r="B20" s="425"/>
      <c r="C20" s="425"/>
      <c r="D20" s="425"/>
      <c r="E20" s="426">
        <f t="shared" si="1"/>
        <v>0</v>
      </c>
      <c r="F20" s="427"/>
    </row>
    <row r="21" spans="1:6" ht="15" customHeight="1">
      <c r="A21" s="424" t="s">
        <v>28</v>
      </c>
      <c r="B21" s="425"/>
      <c r="C21" s="425"/>
      <c r="D21" s="425"/>
      <c r="E21" s="426">
        <f t="shared" si="1"/>
        <v>0</v>
      </c>
      <c r="F21" s="427"/>
    </row>
    <row r="22" spans="1:6" ht="15" customHeight="1">
      <c r="A22" s="424" t="s">
        <v>409</v>
      </c>
      <c r="B22" s="425"/>
      <c r="C22" s="425"/>
      <c r="D22" s="425"/>
      <c r="E22" s="426">
        <f t="shared" si="1"/>
        <v>0</v>
      </c>
      <c r="F22" s="427"/>
    </row>
    <row r="23" spans="1:6" ht="15" customHeight="1">
      <c r="A23" s="424" t="s">
        <v>30</v>
      </c>
      <c r="B23" s="425"/>
      <c r="C23" s="425"/>
      <c r="D23" s="425"/>
      <c r="E23" s="426">
        <f t="shared" si="1"/>
        <v>0</v>
      </c>
      <c r="F23" s="427"/>
    </row>
    <row r="24" spans="1:6" ht="15" customHeight="1">
      <c r="A24" s="575" t="s">
        <v>31</v>
      </c>
      <c r="B24" s="425"/>
      <c r="C24" s="425"/>
      <c r="D24" s="425"/>
      <c r="E24" s="426">
        <f t="shared" si="1"/>
        <v>0</v>
      </c>
      <c r="F24" s="427"/>
    </row>
    <row r="25" spans="1:6" ht="15" customHeight="1">
      <c r="A25" s="424" t="s">
        <v>32</v>
      </c>
      <c r="B25" s="425"/>
      <c r="C25" s="425"/>
      <c r="D25" s="425"/>
      <c r="E25" s="426">
        <f t="shared" si="1"/>
        <v>0</v>
      </c>
      <c r="F25" s="427"/>
    </row>
    <row r="26" spans="1:6" ht="15" customHeight="1">
      <c r="A26" s="424" t="s">
        <v>33</v>
      </c>
      <c r="B26" s="425"/>
      <c r="C26" s="425"/>
      <c r="D26" s="425"/>
      <c r="E26" s="426">
        <f t="shared" si="1"/>
        <v>0</v>
      </c>
      <c r="F26" s="427"/>
    </row>
    <row r="27" spans="1:6" ht="15" customHeight="1">
      <c r="A27" s="424" t="s">
        <v>415</v>
      </c>
      <c r="B27" s="428">
        <f>SUM(B5:B26)</f>
        <v>0</v>
      </c>
      <c r="C27" s="428">
        <f>SUM(C5:C26)</f>
        <v>0</v>
      </c>
      <c r="D27" s="428">
        <f>SUM(D5:D26)</f>
        <v>0</v>
      </c>
      <c r="E27" s="428">
        <f>SUM(E5:E26)</f>
        <v>0</v>
      </c>
      <c r="F27" s="427"/>
    </row>
    <row r="28" spans="1:6" ht="15" customHeight="1">
      <c r="A28" s="424" t="s">
        <v>573</v>
      </c>
      <c r="B28" s="203"/>
      <c r="C28" s="203"/>
      <c r="D28" s="203"/>
      <c r="E28" s="203"/>
      <c r="F28" s="203"/>
    </row>
    <row r="29" spans="1:6" ht="15" customHeight="1">
      <c r="A29" s="424" t="s">
        <v>269</v>
      </c>
      <c r="B29" s="425"/>
      <c r="C29" s="425"/>
      <c r="D29" s="425"/>
      <c r="E29" s="426">
        <f>SUM(B29:D29)</f>
        <v>0</v>
      </c>
      <c r="F29" s="427"/>
    </row>
    <row r="30" spans="1:6" ht="15" customHeight="1">
      <c r="A30" s="424" t="s">
        <v>13</v>
      </c>
      <c r="B30" s="425"/>
      <c r="C30" s="425"/>
      <c r="D30" s="425"/>
      <c r="E30" s="426">
        <f>SUM(B30:D30)</f>
        <v>0</v>
      </c>
      <c r="F30" s="427"/>
    </row>
    <row r="31" spans="1:6" ht="15" customHeight="1">
      <c r="A31" s="424" t="s">
        <v>312</v>
      </c>
      <c r="B31" s="425"/>
      <c r="C31" s="425"/>
      <c r="D31" s="425"/>
      <c r="E31" s="426">
        <f>SUM(B31:D31)</f>
        <v>0</v>
      </c>
      <c r="F31" s="427"/>
    </row>
    <row r="32" spans="1:6" ht="15" customHeight="1">
      <c r="A32" s="424" t="s">
        <v>15</v>
      </c>
      <c r="B32" s="425"/>
      <c r="C32" s="425"/>
      <c r="D32" s="425"/>
      <c r="E32" s="426">
        <f>SUM(B32:D32)</f>
        <v>0</v>
      </c>
      <c r="F32" s="427"/>
    </row>
    <row r="33" spans="1:6" ht="15" customHeight="1">
      <c r="A33" s="424" t="s">
        <v>571</v>
      </c>
      <c r="B33" s="425"/>
      <c r="C33" s="425"/>
      <c r="D33" s="425"/>
      <c r="E33" s="426">
        <f t="shared" ref="E33:E50" si="2">SUM(B33:D33)</f>
        <v>0</v>
      </c>
      <c r="F33" s="427"/>
    </row>
    <row r="34" spans="1:6" ht="15" customHeight="1">
      <c r="A34" s="424" t="s">
        <v>17</v>
      </c>
      <c r="B34" s="425"/>
      <c r="C34" s="425"/>
      <c r="D34" s="425"/>
      <c r="E34" s="426">
        <f t="shared" si="2"/>
        <v>0</v>
      </c>
      <c r="F34" s="427"/>
    </row>
    <row r="35" spans="1:6" ht="15" customHeight="1">
      <c r="A35" s="424" t="s">
        <v>355</v>
      </c>
      <c r="B35" s="425"/>
      <c r="C35" s="425"/>
      <c r="D35" s="425"/>
      <c r="E35" s="426">
        <f t="shared" si="2"/>
        <v>0</v>
      </c>
      <c r="F35" s="427"/>
    </row>
    <row r="36" spans="1:6" ht="15" customHeight="1">
      <c r="A36" s="424" t="s">
        <v>574</v>
      </c>
      <c r="B36" s="425"/>
      <c r="C36" s="425"/>
      <c r="D36" s="425"/>
      <c r="E36" s="426">
        <f t="shared" si="2"/>
        <v>0</v>
      </c>
      <c r="F36" s="427"/>
    </row>
    <row r="37" spans="1:6" ht="15" customHeight="1">
      <c r="A37" s="424" t="s">
        <v>20</v>
      </c>
      <c r="B37" s="425"/>
      <c r="C37" s="425"/>
      <c r="D37" s="425"/>
      <c r="E37" s="426">
        <f t="shared" si="2"/>
        <v>0</v>
      </c>
      <c r="F37" s="427"/>
    </row>
    <row r="38" spans="1:6" ht="15" customHeight="1">
      <c r="A38" s="424" t="s">
        <v>21</v>
      </c>
      <c r="B38" s="425"/>
      <c r="C38" s="425"/>
      <c r="D38" s="425"/>
      <c r="E38" s="426">
        <f t="shared" si="2"/>
        <v>0</v>
      </c>
      <c r="F38" s="427"/>
    </row>
    <row r="39" spans="1:6" ht="15" customHeight="1">
      <c r="A39" s="424" t="s">
        <v>22</v>
      </c>
      <c r="B39" s="425"/>
      <c r="C39" s="425"/>
      <c r="D39" s="425"/>
      <c r="E39" s="426">
        <f t="shared" si="2"/>
        <v>0</v>
      </c>
      <c r="F39" s="427"/>
    </row>
    <row r="40" spans="1:6" ht="15" customHeight="1">
      <c r="A40" s="424" t="s">
        <v>23</v>
      </c>
      <c r="B40" s="425"/>
      <c r="C40" s="425"/>
      <c r="D40" s="425"/>
      <c r="E40" s="426">
        <f t="shared" si="2"/>
        <v>0</v>
      </c>
      <c r="F40" s="427"/>
    </row>
    <row r="41" spans="1:6" ht="15" customHeight="1">
      <c r="A41" s="424" t="s">
        <v>24</v>
      </c>
      <c r="B41" s="425"/>
      <c r="C41" s="425"/>
      <c r="D41" s="425"/>
      <c r="E41" s="426">
        <f t="shared" si="2"/>
        <v>0</v>
      </c>
      <c r="F41" s="427"/>
    </row>
    <row r="42" spans="1:6" ht="15" customHeight="1">
      <c r="A42" s="424" t="s">
        <v>356</v>
      </c>
      <c r="B42" s="425"/>
      <c r="C42" s="425"/>
      <c r="D42" s="425"/>
      <c r="E42" s="426">
        <f t="shared" si="2"/>
        <v>0</v>
      </c>
      <c r="F42" s="427"/>
    </row>
    <row r="43" spans="1:6" ht="15" customHeight="1">
      <c r="A43" s="424" t="s">
        <v>26</v>
      </c>
      <c r="B43" s="425"/>
      <c r="C43" s="425"/>
      <c r="D43" s="425"/>
      <c r="E43" s="426">
        <f t="shared" si="2"/>
        <v>0</v>
      </c>
      <c r="F43" s="427"/>
    </row>
    <row r="44" spans="1:6" ht="15" customHeight="1">
      <c r="A44" s="424" t="s">
        <v>27</v>
      </c>
      <c r="B44" s="425"/>
      <c r="C44" s="425"/>
      <c r="D44" s="425"/>
      <c r="E44" s="426">
        <f t="shared" si="2"/>
        <v>0</v>
      </c>
      <c r="F44" s="427"/>
    </row>
    <row r="45" spans="1:6" ht="15" customHeight="1">
      <c r="A45" s="424" t="s">
        <v>28</v>
      </c>
      <c r="B45" s="425"/>
      <c r="C45" s="425"/>
      <c r="D45" s="425"/>
      <c r="E45" s="426">
        <f t="shared" si="2"/>
        <v>0</v>
      </c>
      <c r="F45" s="427"/>
    </row>
    <row r="46" spans="1:6" ht="15" customHeight="1">
      <c r="A46" s="424" t="s">
        <v>409</v>
      </c>
      <c r="B46" s="425"/>
      <c r="C46" s="425"/>
      <c r="D46" s="425"/>
      <c r="E46" s="426">
        <f t="shared" si="2"/>
        <v>0</v>
      </c>
      <c r="F46" s="427"/>
    </row>
    <row r="47" spans="1:6" ht="15" customHeight="1">
      <c r="A47" s="424" t="s">
        <v>30</v>
      </c>
      <c r="B47" s="425"/>
      <c r="C47" s="425"/>
      <c r="D47" s="425"/>
      <c r="E47" s="426">
        <f t="shared" si="2"/>
        <v>0</v>
      </c>
      <c r="F47" s="427"/>
    </row>
    <row r="48" spans="1:6" ht="15" customHeight="1">
      <c r="A48" s="575" t="s">
        <v>31</v>
      </c>
      <c r="B48" s="425"/>
      <c r="C48" s="425"/>
      <c r="D48" s="425"/>
      <c r="E48" s="426">
        <f t="shared" si="2"/>
        <v>0</v>
      </c>
      <c r="F48" s="427"/>
    </row>
    <row r="49" spans="1:6" ht="15" customHeight="1">
      <c r="A49" s="424" t="s">
        <v>32</v>
      </c>
      <c r="B49" s="425"/>
      <c r="C49" s="425"/>
      <c r="D49" s="425"/>
      <c r="E49" s="426">
        <f t="shared" si="2"/>
        <v>0</v>
      </c>
      <c r="F49" s="427"/>
    </row>
    <row r="50" spans="1:6" ht="15" customHeight="1">
      <c r="A50" s="424" t="s">
        <v>33</v>
      </c>
      <c r="B50" s="425"/>
      <c r="C50" s="425"/>
      <c r="D50" s="425"/>
      <c r="E50" s="426">
        <f t="shared" si="2"/>
        <v>0</v>
      </c>
      <c r="F50" s="427"/>
    </row>
    <row r="51" spans="1:6" ht="15" customHeight="1">
      <c r="A51" s="424" t="s">
        <v>415</v>
      </c>
      <c r="B51" s="428">
        <f>SUM(B29:B50)</f>
        <v>0</v>
      </c>
      <c r="C51" s="428">
        <f>SUM(C29:C50)</f>
        <v>0</v>
      </c>
      <c r="D51" s="428">
        <f>SUM(D29:D50)</f>
        <v>0</v>
      </c>
      <c r="E51" s="428">
        <f>SUM(E29:E50)</f>
        <v>0</v>
      </c>
      <c r="F51" s="427"/>
    </row>
    <row r="52" spans="1:6" ht="15" customHeight="1">
      <c r="A52" s="424" t="s">
        <v>575</v>
      </c>
      <c r="B52" s="428">
        <f>B27+B51</f>
        <v>0</v>
      </c>
      <c r="C52" s="428">
        <f>C27+C51</f>
        <v>0</v>
      </c>
      <c r="D52" s="428">
        <f>D27+D51</f>
        <v>0</v>
      </c>
      <c r="E52" s="428">
        <f>E27+E51</f>
        <v>0</v>
      </c>
      <c r="F52" s="427"/>
    </row>
    <row r="53" spans="1:6" ht="15" customHeight="1">
      <c r="A53" s="424" t="s">
        <v>576</v>
      </c>
      <c r="B53" s="425">
        <v>0</v>
      </c>
      <c r="C53" s="425">
        <v>0</v>
      </c>
      <c r="D53" s="425">
        <v>0</v>
      </c>
      <c r="E53" s="426">
        <f>SUM(B53:D53)</f>
        <v>0</v>
      </c>
      <c r="F53" s="427"/>
    </row>
    <row r="54" spans="1:6" ht="15" customHeight="1">
      <c r="A54" s="424" t="s">
        <v>577</v>
      </c>
      <c r="B54" s="428">
        <f>B52-B53</f>
        <v>0</v>
      </c>
      <c r="C54" s="428">
        <f>C52-C53</f>
        <v>0</v>
      </c>
      <c r="D54" s="428">
        <f>D52-D53</f>
        <v>0</v>
      </c>
      <c r="E54" s="428">
        <f>E52-E53</f>
        <v>0</v>
      </c>
      <c r="F54" s="427"/>
    </row>
  </sheetData>
  <mergeCells count="6">
    <mergeCell ref="A1:F1"/>
    <mergeCell ref="A2:A3"/>
    <mergeCell ref="B2:C2"/>
    <mergeCell ref="D2:D3"/>
    <mergeCell ref="E2:E3"/>
    <mergeCell ref="F2:F3"/>
  </mergeCells>
  <dataValidations count="2">
    <dataValidation showErrorMessage="1" errorTitle="Kesalahan Jenis Data" error="Data yang dimasukkan harus berupa Angka!" sqref="F5:F27 F29:F54" xr:uid="{00000000-0002-0000-2E00-000000000000}"/>
    <dataValidation type="decimal" showErrorMessage="1" errorTitle="Kesalahan Jenis Data" error="Data yang dimasukkan harus berupa Angka!" sqref="E53 E5:E26 E29:E50" xr:uid="{00000000-0002-0000-2E00-000001000000}">
      <formula1>-1000000000000000000</formula1>
      <formula2>1000000000000000000</formula2>
    </dataValidation>
  </dataValidations>
  <pageMargins left="0.25" right="0.25" top="0.75" bottom="0.75" header="0.3" footer="0.3"/>
  <pageSetup paperSize="9" scale="4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pageSetUpPr fitToPage="1"/>
  </sheetPr>
  <dimension ref="A1:E11"/>
  <sheetViews>
    <sheetView workbookViewId="0">
      <selection activeCell="E16" sqref="A1:XFD1048576"/>
    </sheetView>
  </sheetViews>
  <sheetFormatPr baseColWidth="10" defaultColWidth="9.1640625" defaultRowHeight="19"/>
  <cols>
    <col min="1" max="1" width="27.83203125" style="268" customWidth="1"/>
    <col min="2" max="5" width="12.83203125" style="268" customWidth="1"/>
    <col min="6" max="16384" width="9.1640625" style="268"/>
  </cols>
  <sheetData>
    <row r="1" spans="1:5">
      <c r="A1" s="680" t="s">
        <v>634</v>
      </c>
      <c r="B1" s="680"/>
      <c r="C1" s="680"/>
      <c r="D1" s="680"/>
      <c r="E1" s="680"/>
    </row>
    <row r="2" spans="1:5">
      <c r="A2" s="705" t="s">
        <v>0</v>
      </c>
      <c r="B2" s="725" t="str">
        <f>"Klaim Risiko"</f>
        <v>Klaim Risiko</v>
      </c>
      <c r="C2" s="725" t="str">
        <f>"Klaim PAYDI Digaransi"</f>
        <v>Klaim PAYDI Digaransi</v>
      </c>
      <c r="D2" s="725" t="str">
        <f>"Klaim PAYDI Tidak Digaransi"</f>
        <v>Klaim PAYDI Tidak Digaransi</v>
      </c>
      <c r="E2" s="725" t="str">
        <f>"Jumlah"</f>
        <v>Jumlah</v>
      </c>
    </row>
    <row r="3" spans="1:5">
      <c r="A3" s="724"/>
      <c r="B3" s="726"/>
      <c r="C3" s="726"/>
      <c r="D3" s="726"/>
      <c r="E3" s="726"/>
    </row>
    <row r="4" spans="1:5" ht="20">
      <c r="A4" s="429" t="s">
        <v>627</v>
      </c>
      <c r="B4" s="196"/>
      <c r="C4" s="196"/>
      <c r="D4" s="196"/>
      <c r="E4" s="196"/>
    </row>
    <row r="5" spans="1:5" ht="20">
      <c r="A5" s="347" t="s">
        <v>628</v>
      </c>
      <c r="B5" s="197"/>
      <c r="C5" s="197"/>
      <c r="D5" s="197"/>
      <c r="E5" s="198">
        <f>C5+D5</f>
        <v>0</v>
      </c>
    </row>
    <row r="6" spans="1:5" ht="20">
      <c r="A6" s="347" t="s">
        <v>629</v>
      </c>
      <c r="B6" s="197"/>
      <c r="C6" s="197"/>
      <c r="D6" s="197"/>
      <c r="E6" s="198">
        <f>C6+D6</f>
        <v>0</v>
      </c>
    </row>
    <row r="7" spans="1:5" ht="20">
      <c r="A7" s="347" t="s">
        <v>630</v>
      </c>
      <c r="B7" s="197"/>
      <c r="C7" s="197"/>
      <c r="D7" s="197"/>
      <c r="E7" s="198">
        <f>C7+D7</f>
        <v>0</v>
      </c>
    </row>
    <row r="8" spans="1:5" ht="20">
      <c r="A8" s="347" t="s">
        <v>609</v>
      </c>
      <c r="B8" s="197"/>
      <c r="C8" s="197"/>
      <c r="D8" s="197"/>
      <c r="E8" s="198">
        <f>C8+D8</f>
        <v>0</v>
      </c>
    </row>
    <row r="9" spans="1:5" ht="40">
      <c r="A9" s="344" t="s">
        <v>631</v>
      </c>
      <c r="B9" s="198">
        <f>SUM(B5:B8)</f>
        <v>0</v>
      </c>
      <c r="C9" s="198">
        <f>SUM(C5:C8)</f>
        <v>0</v>
      </c>
      <c r="D9" s="198">
        <f>SUM(D5:D8)</f>
        <v>0</v>
      </c>
      <c r="E9" s="198">
        <f>SUM(E5:E8)</f>
        <v>0</v>
      </c>
    </row>
    <row r="10" spans="1:5" ht="20">
      <c r="A10" s="344" t="s">
        <v>632</v>
      </c>
      <c r="B10" s="196"/>
      <c r="C10" s="196"/>
      <c r="D10" s="196"/>
      <c r="E10" s="196"/>
    </row>
    <row r="11" spans="1:5" ht="60">
      <c r="A11" s="344" t="s">
        <v>633</v>
      </c>
      <c r="B11" s="196"/>
      <c r="C11" s="196"/>
      <c r="D11" s="196"/>
      <c r="E11" s="196"/>
    </row>
  </sheetData>
  <mergeCells count="6">
    <mergeCell ref="A1:E1"/>
    <mergeCell ref="A2:A3"/>
    <mergeCell ref="B2:B3"/>
    <mergeCell ref="C2:C3"/>
    <mergeCell ref="D2:D3"/>
    <mergeCell ref="E2:E3"/>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pageSetUpPr fitToPage="1"/>
  </sheetPr>
  <dimension ref="A1:AB15"/>
  <sheetViews>
    <sheetView topLeftCell="O1" zoomScaleNormal="100" workbookViewId="0">
      <selection activeCell="E16" sqref="A1:XFD1048576"/>
    </sheetView>
  </sheetViews>
  <sheetFormatPr baseColWidth="10" defaultColWidth="9.1640625" defaultRowHeight="19"/>
  <cols>
    <col min="1" max="1" width="14.33203125" style="268" customWidth="1"/>
    <col min="2" max="2" width="11.5" style="431" customWidth="1"/>
    <col min="3" max="3" width="14.5" style="431" customWidth="1"/>
    <col min="4" max="4" width="11.83203125" style="431" customWidth="1"/>
    <col min="5" max="5" width="10.6640625" style="431" customWidth="1"/>
    <col min="6" max="6" width="11.5" style="431" customWidth="1"/>
    <col min="7" max="7" width="11" style="431" customWidth="1"/>
    <col min="8" max="8" width="11.5" style="431" customWidth="1"/>
    <col min="9" max="9" width="12.1640625" style="431" customWidth="1"/>
    <col min="10" max="11" width="11.5" style="431" customWidth="1"/>
    <col min="12" max="12" width="13.33203125" style="431" customWidth="1"/>
    <col min="13" max="13" width="10.5" style="431" customWidth="1"/>
    <col min="14" max="14" width="11" style="431" customWidth="1"/>
    <col min="15" max="15" width="12.1640625" style="431" customWidth="1"/>
    <col min="16" max="16" width="10.5" style="431" customWidth="1"/>
    <col min="17" max="17" width="11" style="431" customWidth="1"/>
    <col min="18" max="18" width="10.5" style="431" customWidth="1"/>
    <col min="19" max="19" width="11.6640625" style="431" customWidth="1"/>
    <col min="20" max="20" width="11.1640625" style="431" customWidth="1"/>
    <col min="21" max="21" width="11.83203125" style="431" customWidth="1"/>
    <col min="22" max="22" width="12" style="431" customWidth="1"/>
    <col min="23" max="23" width="10.6640625" style="431" customWidth="1"/>
    <col min="24" max="24" width="12.1640625" style="431" customWidth="1"/>
    <col min="25" max="25" width="11.6640625" style="431" customWidth="1"/>
    <col min="26" max="27" width="11.5" style="431" customWidth="1"/>
    <col min="28" max="28" width="11.6640625" style="431" customWidth="1"/>
    <col min="29" max="54" width="15.33203125" style="268" customWidth="1"/>
    <col min="55" max="16384" width="9.1640625" style="268"/>
  </cols>
  <sheetData>
    <row r="1" spans="1:28">
      <c r="A1" s="194" t="s">
        <v>639</v>
      </c>
    </row>
    <row r="2" spans="1:28">
      <c r="A2" s="769" t="s">
        <v>0</v>
      </c>
      <c r="B2" s="731" t="s">
        <v>635</v>
      </c>
      <c r="C2" s="771" t="s">
        <v>3389</v>
      </c>
      <c r="D2" s="731" t="s">
        <v>376</v>
      </c>
      <c r="E2" s="739"/>
      <c r="F2" s="739"/>
      <c r="G2" s="731" t="s">
        <v>377</v>
      </c>
      <c r="H2" s="739"/>
      <c r="I2" s="739"/>
      <c r="J2" s="731" t="s">
        <v>378</v>
      </c>
      <c r="K2" s="739"/>
      <c r="L2" s="739"/>
      <c r="M2" s="731" t="s">
        <v>379</v>
      </c>
      <c r="N2" s="739"/>
      <c r="O2" s="739"/>
      <c r="P2" s="731" t="s">
        <v>380</v>
      </c>
      <c r="Q2" s="739"/>
      <c r="R2" s="739"/>
      <c r="S2" s="731" t="s">
        <v>381</v>
      </c>
      <c r="T2" s="739"/>
      <c r="U2" s="739"/>
      <c r="V2" s="731" t="s">
        <v>382</v>
      </c>
      <c r="W2" s="739"/>
      <c r="X2" s="739"/>
      <c r="Y2" s="731" t="s">
        <v>383</v>
      </c>
      <c r="Z2" s="739"/>
      <c r="AA2" s="739"/>
    </row>
    <row r="3" spans="1:28" ht="80">
      <c r="A3" s="770"/>
      <c r="B3" s="798"/>
      <c r="C3" s="771"/>
      <c r="D3" s="199" t="str">
        <f>"Jumlah (Juta Rupiah)"</f>
        <v>Jumlah (Juta Rupiah)</v>
      </c>
      <c r="E3" s="199" t="str">
        <f>"Jumlah Polis"</f>
        <v>Jumlah Polis</v>
      </c>
      <c r="F3" s="199" t="str">
        <f>"Jumlah Peserta/Objek Asuransi"</f>
        <v>Jumlah Peserta/Objek Asuransi</v>
      </c>
      <c r="G3" s="199" t="str">
        <f>"Jumlah (Juta Rupiah)"</f>
        <v>Jumlah (Juta Rupiah)</v>
      </c>
      <c r="H3" s="199" t="str">
        <f>"Jumlah Polis"</f>
        <v>Jumlah Polis</v>
      </c>
      <c r="I3" s="199" t="str">
        <f>"Jumlah Peserta/Objek Asuransi"</f>
        <v>Jumlah Peserta/Objek Asuransi</v>
      </c>
      <c r="J3" s="199" t="str">
        <f>"Jumlah (Juta Rupiah)"</f>
        <v>Jumlah (Juta Rupiah)</v>
      </c>
      <c r="K3" s="199" t="str">
        <f>"Jumlah Polis"</f>
        <v>Jumlah Polis</v>
      </c>
      <c r="L3" s="199" t="str">
        <f>"Jumlah Peserta /Objek Asuransi"</f>
        <v>Jumlah Peserta /Objek Asuransi</v>
      </c>
      <c r="M3" s="199" t="str">
        <f>"Jumlah (Juta Rupiah)"</f>
        <v>Jumlah (Juta Rupiah)</v>
      </c>
      <c r="N3" s="199" t="str">
        <f>"Jumlah Polis"</f>
        <v>Jumlah Polis</v>
      </c>
      <c r="O3" s="199" t="str">
        <f>"Jumlah Peserta/Objek Asuransi"</f>
        <v>Jumlah Peserta/Objek Asuransi</v>
      </c>
      <c r="P3" s="199" t="str">
        <f>"Jumlah (Juta Rupiah)"</f>
        <v>Jumlah (Juta Rupiah)</v>
      </c>
      <c r="Q3" s="199" t="str">
        <f>"Jumlah Polis"</f>
        <v>Jumlah Polis</v>
      </c>
      <c r="R3" s="199" t="str">
        <f>"Jumlah Peserta/Objek Asuransi"</f>
        <v>Jumlah Peserta/Objek Asuransi</v>
      </c>
      <c r="S3" s="199" t="str">
        <f>"Jumlah (Juta Rupiah)"</f>
        <v>Jumlah (Juta Rupiah)</v>
      </c>
      <c r="T3" s="199" t="str">
        <f>"Jumlah Polis"</f>
        <v>Jumlah Polis</v>
      </c>
      <c r="U3" s="199" t="str">
        <f>"Jumlah Peserta/Objek Asuransi"</f>
        <v>Jumlah Peserta/Objek Asuransi</v>
      </c>
      <c r="V3" s="199" t="str">
        <f>"Jumlah (Juta Rupiah)"</f>
        <v>Jumlah (Juta Rupiah)</v>
      </c>
      <c r="W3" s="199" t="str">
        <f>"Jumlah Polis"</f>
        <v>Jumlah Polis</v>
      </c>
      <c r="X3" s="199" t="str">
        <f>"Jumlah Peserta/Objek Asuransi"</f>
        <v>Jumlah Peserta/Objek Asuransi</v>
      </c>
      <c r="Y3" s="199" t="str">
        <f>"Jumlah (Juta Rupiah)"</f>
        <v>Jumlah (Juta Rupiah)</v>
      </c>
      <c r="Z3" s="199" t="str">
        <f>"Jumlah Polis"</f>
        <v>Jumlah Polis</v>
      </c>
      <c r="AA3" s="199" t="str">
        <f>"Jumlah Peserta/Objek Asuransi"</f>
        <v>Jumlah Peserta/Objek Asuransi</v>
      </c>
    </row>
    <row r="4" spans="1:28" ht="40">
      <c r="A4" s="376" t="s">
        <v>423</v>
      </c>
      <c r="B4" s="430"/>
      <c r="C4" s="430"/>
      <c r="D4" s="432"/>
      <c r="E4" s="432"/>
      <c r="F4" s="432"/>
      <c r="G4" s="432"/>
      <c r="H4" s="432"/>
      <c r="I4" s="432"/>
      <c r="J4" s="432"/>
      <c r="K4" s="432"/>
      <c r="L4" s="432"/>
      <c r="M4" s="432"/>
      <c r="N4" s="432"/>
      <c r="O4" s="432"/>
      <c r="P4" s="432"/>
      <c r="Q4" s="432"/>
      <c r="R4" s="432"/>
      <c r="S4" s="432"/>
      <c r="T4" s="432"/>
      <c r="U4" s="432"/>
      <c r="V4" s="432"/>
      <c r="W4" s="432"/>
      <c r="X4" s="432"/>
      <c r="Y4" s="432"/>
      <c r="Z4" s="432"/>
      <c r="AA4" s="432"/>
    </row>
    <row r="5" spans="1:28" ht="40">
      <c r="A5" s="376" t="s">
        <v>424</v>
      </c>
      <c r="B5" s="430"/>
      <c r="C5" s="430"/>
      <c r="D5" s="432"/>
      <c r="E5" s="432"/>
      <c r="F5" s="432"/>
      <c r="G5" s="432"/>
      <c r="H5" s="432"/>
      <c r="I5" s="432"/>
      <c r="J5" s="432"/>
      <c r="K5" s="432"/>
      <c r="L5" s="432"/>
      <c r="M5" s="432"/>
      <c r="N5" s="432"/>
      <c r="O5" s="432"/>
      <c r="P5" s="432"/>
      <c r="Q5" s="432"/>
      <c r="R5" s="432"/>
      <c r="S5" s="432"/>
      <c r="T5" s="432"/>
      <c r="U5" s="432"/>
      <c r="V5" s="432"/>
      <c r="W5" s="432"/>
      <c r="X5" s="432"/>
      <c r="Y5" s="432"/>
      <c r="Z5" s="432"/>
      <c r="AA5" s="432"/>
    </row>
    <row r="6" spans="1:28" ht="60">
      <c r="A6" s="376" t="s">
        <v>425</v>
      </c>
      <c r="B6" s="430"/>
      <c r="C6" s="430"/>
      <c r="D6" s="432"/>
      <c r="E6" s="432"/>
      <c r="F6" s="432"/>
      <c r="G6" s="432"/>
      <c r="H6" s="432"/>
      <c r="I6" s="432"/>
      <c r="J6" s="432"/>
      <c r="K6" s="432"/>
      <c r="L6" s="432"/>
      <c r="M6" s="432"/>
      <c r="N6" s="432"/>
      <c r="O6" s="432"/>
      <c r="P6" s="432"/>
      <c r="Q6" s="432"/>
      <c r="R6" s="432"/>
      <c r="S6" s="432"/>
      <c r="T6" s="432"/>
      <c r="U6" s="432"/>
      <c r="V6" s="432"/>
      <c r="W6" s="432"/>
      <c r="X6" s="432"/>
      <c r="Y6" s="432"/>
      <c r="Z6" s="432"/>
      <c r="AA6" s="432"/>
    </row>
    <row r="7" spans="1:28" ht="20">
      <c r="A7" s="376" t="s">
        <v>7</v>
      </c>
      <c r="B7" s="433"/>
      <c r="C7" s="433"/>
      <c r="D7" s="434">
        <f>SUM(D4:D6)</f>
        <v>0</v>
      </c>
      <c r="E7" s="434">
        <f t="shared" ref="E7:R7" si="0">SUM(E4:E6)</f>
        <v>0</v>
      </c>
      <c r="F7" s="434">
        <f t="shared" si="0"/>
        <v>0</v>
      </c>
      <c r="G7" s="434">
        <f t="shared" si="0"/>
        <v>0</v>
      </c>
      <c r="H7" s="434">
        <f t="shared" si="0"/>
        <v>0</v>
      </c>
      <c r="I7" s="434">
        <f t="shared" si="0"/>
        <v>0</v>
      </c>
      <c r="J7" s="434">
        <f t="shared" si="0"/>
        <v>0</v>
      </c>
      <c r="K7" s="434">
        <f t="shared" si="0"/>
        <v>0</v>
      </c>
      <c r="L7" s="434">
        <f t="shared" si="0"/>
        <v>0</v>
      </c>
      <c r="M7" s="434">
        <f t="shared" si="0"/>
        <v>0</v>
      </c>
      <c r="N7" s="434">
        <f t="shared" si="0"/>
        <v>0</v>
      </c>
      <c r="O7" s="434">
        <f t="shared" si="0"/>
        <v>0</v>
      </c>
      <c r="P7" s="434">
        <f t="shared" si="0"/>
        <v>0</v>
      </c>
      <c r="Q7" s="434">
        <f t="shared" si="0"/>
        <v>0</v>
      </c>
      <c r="R7" s="434">
        <f t="shared" si="0"/>
        <v>0</v>
      </c>
      <c r="S7" s="434">
        <f t="shared" ref="S7:AA7" si="1">SUM(S4:S6)</f>
        <v>0</v>
      </c>
      <c r="T7" s="434">
        <f t="shared" si="1"/>
        <v>0</v>
      </c>
      <c r="U7" s="434">
        <f t="shared" si="1"/>
        <v>0</v>
      </c>
      <c r="V7" s="434">
        <f t="shared" si="1"/>
        <v>0</v>
      </c>
      <c r="W7" s="434">
        <f t="shared" si="1"/>
        <v>0</v>
      </c>
      <c r="X7" s="434">
        <f t="shared" si="1"/>
        <v>0</v>
      </c>
      <c r="Y7" s="434">
        <f t="shared" si="1"/>
        <v>0</v>
      </c>
      <c r="Z7" s="434">
        <f t="shared" si="1"/>
        <v>0</v>
      </c>
      <c r="AA7" s="434">
        <f t="shared" si="1"/>
        <v>0</v>
      </c>
    </row>
    <row r="9" spans="1:28">
      <c r="A9" s="194" t="s">
        <v>639</v>
      </c>
    </row>
    <row r="10" spans="1:28">
      <c r="A10" s="769" t="s">
        <v>0</v>
      </c>
      <c r="B10" s="731" t="s">
        <v>384</v>
      </c>
      <c r="C10" s="739"/>
      <c r="D10" s="739"/>
      <c r="E10" s="731" t="s">
        <v>385</v>
      </c>
      <c r="F10" s="739"/>
      <c r="G10" s="739"/>
      <c r="H10" s="731" t="s">
        <v>636</v>
      </c>
      <c r="I10" s="739"/>
      <c r="J10" s="739"/>
      <c r="K10" s="731" t="s">
        <v>388</v>
      </c>
      <c r="L10" s="739"/>
      <c r="M10" s="739"/>
      <c r="N10" s="731" t="s">
        <v>389</v>
      </c>
      <c r="O10" s="739"/>
      <c r="P10" s="739"/>
      <c r="Q10" s="731" t="s">
        <v>390</v>
      </c>
      <c r="R10" s="739"/>
      <c r="S10" s="739"/>
      <c r="T10" s="731" t="s">
        <v>637</v>
      </c>
      <c r="U10" s="739"/>
      <c r="V10" s="739"/>
      <c r="W10" s="731" t="s">
        <v>2</v>
      </c>
      <c r="X10" s="739"/>
      <c r="Y10" s="739"/>
      <c r="Z10" s="731" t="s">
        <v>638</v>
      </c>
      <c r="AA10" s="739"/>
      <c r="AB10" s="739"/>
    </row>
    <row r="11" spans="1:28" ht="80">
      <c r="A11" s="770"/>
      <c r="B11" s="199" t="str">
        <f>"Jumlah (Juta Rupiah)"</f>
        <v>Jumlah (Juta Rupiah)</v>
      </c>
      <c r="C11" s="199" t="str">
        <f>"Jumlah Polis"</f>
        <v>Jumlah Polis</v>
      </c>
      <c r="D11" s="199" t="str">
        <f>"Jumlah Peserta/Objek Asuransi"</f>
        <v>Jumlah Peserta/Objek Asuransi</v>
      </c>
      <c r="E11" s="199" t="str">
        <f>"Jumlah (Juta Rupiah)"</f>
        <v>Jumlah (Juta Rupiah)</v>
      </c>
      <c r="F11" s="199" t="str">
        <f>"Jumlah Polis"</f>
        <v>Jumlah Polis</v>
      </c>
      <c r="G11" s="199" t="str">
        <f>"Jumlah Peserta/Objek Asuransi"</f>
        <v>Jumlah Peserta/Objek Asuransi</v>
      </c>
      <c r="H11" s="199" t="str">
        <f>"Jumlah (Juta Rupiah)"</f>
        <v>Jumlah (Juta Rupiah)</v>
      </c>
      <c r="I11" s="199" t="str">
        <f>"Jumlah Polis"</f>
        <v>Jumlah Polis</v>
      </c>
      <c r="J11" s="199" t="str">
        <f>"Jumlah Peserta/Objek Asuransi"</f>
        <v>Jumlah Peserta/Objek Asuransi</v>
      </c>
      <c r="K11" s="199" t="str">
        <f>"Jumlah (Juta Rupiah)"</f>
        <v>Jumlah (Juta Rupiah)</v>
      </c>
      <c r="L11" s="199" t="str">
        <f>"Jumlah Polis"</f>
        <v>Jumlah Polis</v>
      </c>
      <c r="M11" s="199" t="str">
        <f>"Jumlah Peserta/Objek Asuransi"</f>
        <v>Jumlah Peserta/Objek Asuransi</v>
      </c>
      <c r="N11" s="199" t="str">
        <f>"Jumlah (Juta Rupiah)"</f>
        <v>Jumlah (Juta Rupiah)</v>
      </c>
      <c r="O11" s="199" t="str">
        <f>"Jumlah Polis"</f>
        <v>Jumlah Polis</v>
      </c>
      <c r="P11" s="199" t="str">
        <f>"Jumlah Peserta/Objek Asuransi"</f>
        <v>Jumlah Peserta/Objek Asuransi</v>
      </c>
      <c r="Q11" s="199" t="str">
        <f>"Jumlah (Juta Rupiah)"</f>
        <v>Jumlah (Juta Rupiah)</v>
      </c>
      <c r="R11" s="199" t="str">
        <f>"Jumlah Polis"</f>
        <v>Jumlah Polis</v>
      </c>
      <c r="S11" s="199" t="str">
        <f>"Jumlah Peserta/Objek Asuransi"</f>
        <v>Jumlah Peserta/Objek Asuransi</v>
      </c>
      <c r="T11" s="199" t="str">
        <f>"Jumlah (Juta Rupiah)"</f>
        <v>Jumlah (Juta Rupiah)</v>
      </c>
      <c r="U11" s="199" t="str">
        <f>"Jumlah Polis"</f>
        <v>Jumlah Polis</v>
      </c>
      <c r="V11" s="199" t="str">
        <f>"Jumlah Peserta/Objek Asuransi"</f>
        <v>Jumlah Peserta/Objek Asuransi</v>
      </c>
      <c r="W11" s="199" t="str">
        <f>"Jumlah (Juta Rupiah)"</f>
        <v>Jumlah (Juta Rupiah)</v>
      </c>
      <c r="X11" s="199" t="str">
        <f>"Jumlah Polis"</f>
        <v>Jumlah Polis</v>
      </c>
      <c r="Y11" s="199" t="str">
        <f>"Jumlah Peserta/Objek Asuransi"</f>
        <v>Jumlah Peserta/Objek Asuransi</v>
      </c>
      <c r="Z11" s="199" t="str">
        <f>"Jumlah (Juta Rupiah)"</f>
        <v>Jumlah (Juta Rupiah)</v>
      </c>
      <c r="AA11" s="199" t="str">
        <f>"Jumlah Polis"</f>
        <v>Jumlah Polis</v>
      </c>
      <c r="AB11" s="199" t="str">
        <f>"Jumlah Peserta/Objek Asuransi"</f>
        <v>Jumlah Peserta/Objek Asuransi</v>
      </c>
    </row>
    <row r="12" spans="1:28" ht="40">
      <c r="A12" s="376" t="s">
        <v>423</v>
      </c>
      <c r="B12" s="432"/>
      <c r="C12" s="432"/>
      <c r="D12" s="432"/>
      <c r="E12" s="432"/>
      <c r="F12" s="432"/>
      <c r="G12" s="432"/>
      <c r="H12" s="432"/>
      <c r="I12" s="432"/>
      <c r="J12" s="432"/>
      <c r="K12" s="432"/>
      <c r="L12" s="432"/>
      <c r="M12" s="432"/>
      <c r="N12" s="432"/>
      <c r="O12" s="432"/>
      <c r="P12" s="432"/>
      <c r="Q12" s="432"/>
      <c r="R12" s="432"/>
      <c r="S12" s="432"/>
      <c r="T12" s="434"/>
      <c r="U12" s="434"/>
      <c r="V12" s="434"/>
      <c r="W12" s="432"/>
      <c r="X12" s="432"/>
      <c r="Y12" s="432"/>
      <c r="Z12" s="434"/>
      <c r="AA12" s="434"/>
      <c r="AB12" s="434"/>
    </row>
    <row r="13" spans="1:28" ht="40">
      <c r="A13" s="376" t="s">
        <v>424</v>
      </c>
      <c r="B13" s="432"/>
      <c r="C13" s="432"/>
      <c r="D13" s="432"/>
      <c r="E13" s="432"/>
      <c r="F13" s="432"/>
      <c r="G13" s="432"/>
      <c r="H13" s="432"/>
      <c r="I13" s="432"/>
      <c r="J13" s="432"/>
      <c r="K13" s="432"/>
      <c r="L13" s="432"/>
      <c r="M13" s="432"/>
      <c r="N13" s="432"/>
      <c r="O13" s="432"/>
      <c r="P13" s="432"/>
      <c r="Q13" s="432"/>
      <c r="R13" s="432"/>
      <c r="S13" s="432"/>
      <c r="T13" s="434"/>
      <c r="U13" s="434"/>
      <c r="V13" s="434"/>
      <c r="W13" s="432"/>
      <c r="X13" s="432"/>
      <c r="Y13" s="432"/>
      <c r="Z13" s="434"/>
      <c r="AA13" s="434"/>
      <c r="AB13" s="434"/>
    </row>
    <row r="14" spans="1:28" ht="60">
      <c r="A14" s="376" t="s">
        <v>425</v>
      </c>
      <c r="B14" s="432"/>
      <c r="C14" s="432"/>
      <c r="D14" s="432"/>
      <c r="E14" s="432"/>
      <c r="F14" s="432"/>
      <c r="G14" s="432"/>
      <c r="H14" s="432"/>
      <c r="I14" s="432"/>
      <c r="J14" s="432"/>
      <c r="K14" s="432"/>
      <c r="L14" s="432"/>
      <c r="M14" s="432"/>
      <c r="N14" s="432"/>
      <c r="O14" s="432"/>
      <c r="P14" s="432"/>
      <c r="Q14" s="432"/>
      <c r="R14" s="432"/>
      <c r="S14" s="432"/>
      <c r="T14" s="434"/>
      <c r="U14" s="434"/>
      <c r="V14" s="434"/>
      <c r="W14" s="432"/>
      <c r="X14" s="432"/>
      <c r="Y14" s="432"/>
      <c r="Z14" s="434"/>
      <c r="AA14" s="434"/>
      <c r="AB14" s="434"/>
    </row>
    <row r="15" spans="1:28" ht="20">
      <c r="A15" s="376" t="s">
        <v>7</v>
      </c>
      <c r="B15" s="434">
        <f t="shared" ref="B15:M15" si="2">SUM(B12:B14)</f>
        <v>0</v>
      </c>
      <c r="C15" s="434">
        <f t="shared" si="2"/>
        <v>0</v>
      </c>
      <c r="D15" s="434">
        <f t="shared" si="2"/>
        <v>0</v>
      </c>
      <c r="E15" s="434">
        <f t="shared" si="2"/>
        <v>0</v>
      </c>
      <c r="F15" s="434">
        <f t="shared" si="2"/>
        <v>0</v>
      </c>
      <c r="G15" s="434">
        <f t="shared" si="2"/>
        <v>0</v>
      </c>
      <c r="H15" s="434">
        <f t="shared" si="2"/>
        <v>0</v>
      </c>
      <c r="I15" s="434">
        <f t="shared" si="2"/>
        <v>0</v>
      </c>
      <c r="J15" s="434">
        <f t="shared" si="2"/>
        <v>0</v>
      </c>
      <c r="K15" s="434">
        <f t="shared" si="2"/>
        <v>0</v>
      </c>
      <c r="L15" s="434">
        <f t="shared" si="2"/>
        <v>0</v>
      </c>
      <c r="M15" s="434">
        <f t="shared" si="2"/>
        <v>0</v>
      </c>
      <c r="N15" s="434">
        <f>SUM(N12:N14)</f>
        <v>0</v>
      </c>
      <c r="O15" s="434">
        <f t="shared" ref="O15:S15" si="3">SUM(O12:O14)</f>
        <v>0</v>
      </c>
      <c r="P15" s="434">
        <f t="shared" si="3"/>
        <v>0</v>
      </c>
      <c r="Q15" s="434">
        <f t="shared" si="3"/>
        <v>0</v>
      </c>
      <c r="R15" s="434">
        <f t="shared" si="3"/>
        <v>0</v>
      </c>
      <c r="S15" s="434">
        <f t="shared" si="3"/>
        <v>0</v>
      </c>
      <c r="T15" s="434"/>
      <c r="U15" s="434"/>
      <c r="V15" s="434"/>
      <c r="W15" s="434"/>
      <c r="X15" s="434"/>
      <c r="Y15" s="434"/>
      <c r="Z15" s="434"/>
      <c r="AA15" s="434"/>
      <c r="AB15" s="434"/>
    </row>
  </sheetData>
  <mergeCells count="21">
    <mergeCell ref="Y2:AA2"/>
    <mergeCell ref="B10:D10"/>
    <mergeCell ref="E10:G10"/>
    <mergeCell ref="H10:J10"/>
    <mergeCell ref="K10:M10"/>
    <mergeCell ref="S2:U2"/>
    <mergeCell ref="V2:X2"/>
    <mergeCell ref="G2:I2"/>
    <mergeCell ref="J2:L2"/>
    <mergeCell ref="M2:O2"/>
    <mergeCell ref="P2:R2"/>
    <mergeCell ref="N10:P10"/>
    <mergeCell ref="Q10:S10"/>
    <mergeCell ref="T10:V10"/>
    <mergeCell ref="W10:Y10"/>
    <mergeCell ref="Z10:AB10"/>
    <mergeCell ref="A10:A11"/>
    <mergeCell ref="A2:A3"/>
    <mergeCell ref="B2:B3"/>
    <mergeCell ref="C2:C3"/>
    <mergeCell ref="D2:F2"/>
  </mergeCells>
  <pageMargins left="0.25" right="0.25" top="0.75" bottom="0.75" header="0.3" footer="0.3"/>
  <pageSetup paperSize="9" scale="41"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0000"/>
    <pageSetUpPr fitToPage="1"/>
  </sheetPr>
  <dimension ref="A3:O50"/>
  <sheetViews>
    <sheetView topLeftCell="A3" zoomScale="70" zoomScaleNormal="70" zoomScaleSheetLayoutView="26" workbookViewId="0">
      <pane xSplit="1" ySplit="19" topLeftCell="B22" activePane="bottomRight" state="frozen"/>
      <selection activeCell="E16" sqref="A1:XFD1048576"/>
      <selection pane="topRight" activeCell="E16" sqref="A1:XFD1048576"/>
      <selection pane="bottomLeft" activeCell="E16" sqref="A1:XFD1048576"/>
      <selection pane="bottomRight" activeCell="E16" sqref="A1:XFD1048576"/>
    </sheetView>
  </sheetViews>
  <sheetFormatPr baseColWidth="10" defaultColWidth="9.1640625" defaultRowHeight="31"/>
  <cols>
    <col min="1" max="1" width="16.5" style="435" customWidth="1"/>
    <col min="2" max="2" width="23.83203125" style="435" customWidth="1"/>
    <col min="3" max="3" width="16.5" style="435" customWidth="1"/>
    <col min="4" max="4" width="30.5" style="435" customWidth="1"/>
    <col min="5" max="5" width="27.83203125" style="435" customWidth="1"/>
    <col min="6" max="6" width="17.6640625" style="435" customWidth="1"/>
    <col min="7" max="7" width="25" style="435" customWidth="1"/>
    <col min="8" max="8" width="24.83203125" style="435" customWidth="1"/>
    <col min="9" max="9" width="26.1640625" style="435" customWidth="1"/>
    <col min="10" max="10" width="26.83203125" style="435" bestFit="1" customWidth="1"/>
    <col min="11" max="11" width="23.5" style="435" customWidth="1"/>
    <col min="12" max="12" width="26.1640625" style="435" customWidth="1"/>
    <col min="13" max="13" width="26" style="435" customWidth="1"/>
    <col min="14" max="14" width="26" style="435" bestFit="1" customWidth="1"/>
    <col min="15" max="15" width="45.83203125" style="435" customWidth="1"/>
    <col min="16" max="16" width="40.1640625" style="435" bestFit="1" customWidth="1"/>
    <col min="17" max="16384" width="9.1640625" style="435"/>
  </cols>
  <sheetData>
    <row r="3" spans="1:15">
      <c r="A3" s="805" t="s">
        <v>3289</v>
      </c>
      <c r="B3" s="805"/>
      <c r="C3" s="805"/>
      <c r="D3" s="805"/>
      <c r="E3" s="805"/>
      <c r="F3" s="805"/>
      <c r="G3" s="805"/>
      <c r="H3" s="805"/>
      <c r="I3" s="805"/>
      <c r="J3" s="805"/>
      <c r="K3" s="805"/>
      <c r="L3" s="805"/>
      <c r="M3" s="805"/>
      <c r="N3" s="805"/>
      <c r="O3" s="805"/>
    </row>
    <row r="4" spans="1:15" ht="32" thickBot="1">
      <c r="A4" s="806"/>
      <c r="B4" s="806"/>
      <c r="C4" s="806"/>
      <c r="D4" s="806"/>
      <c r="E4" s="806"/>
      <c r="F4" s="806"/>
      <c r="G4" s="806"/>
      <c r="H4" s="806"/>
      <c r="I4" s="806"/>
      <c r="J4" s="806"/>
      <c r="K4" s="806"/>
      <c r="L4" s="806"/>
      <c r="M4" s="806"/>
      <c r="N4" s="806"/>
      <c r="O4" s="806"/>
    </row>
    <row r="5" spans="1:15" ht="57.5" customHeight="1" thickBot="1">
      <c r="A5" s="803" t="s">
        <v>3217</v>
      </c>
      <c r="B5" s="803" t="s">
        <v>3218</v>
      </c>
      <c r="C5" s="803" t="s">
        <v>3219</v>
      </c>
      <c r="D5" s="807" t="s">
        <v>3220</v>
      </c>
      <c r="E5" s="803" t="s">
        <v>3221</v>
      </c>
      <c r="F5" s="803" t="s">
        <v>3222</v>
      </c>
      <c r="G5" s="803" t="s">
        <v>3390</v>
      </c>
      <c r="H5" s="803" t="s">
        <v>3391</v>
      </c>
      <c r="I5" s="809" t="s">
        <v>3223</v>
      </c>
      <c r="J5" s="810"/>
      <c r="K5" s="811" t="s">
        <v>3224</v>
      </c>
      <c r="L5" s="810"/>
      <c r="M5" s="811" t="s">
        <v>3392</v>
      </c>
      <c r="N5" s="812"/>
      <c r="O5" s="812"/>
    </row>
    <row r="6" spans="1:15" ht="134.25" customHeight="1" thickBot="1">
      <c r="A6" s="804"/>
      <c r="B6" s="804"/>
      <c r="C6" s="804"/>
      <c r="D6" s="808"/>
      <c r="E6" s="804"/>
      <c r="F6" s="804"/>
      <c r="G6" s="804"/>
      <c r="H6" s="804"/>
      <c r="I6" s="436" t="s">
        <v>3229</v>
      </c>
      <c r="J6" s="436" t="s">
        <v>3230</v>
      </c>
      <c r="K6" s="436" t="s">
        <v>3231</v>
      </c>
      <c r="L6" s="436" t="s">
        <v>3230</v>
      </c>
      <c r="M6" s="436" t="s">
        <v>60</v>
      </c>
      <c r="N6" s="436" t="s">
        <v>499</v>
      </c>
      <c r="O6" s="436" t="s">
        <v>3232</v>
      </c>
    </row>
    <row r="7" spans="1:15" ht="32" thickBot="1">
      <c r="A7" s="437">
        <v>1</v>
      </c>
      <c r="B7" s="436">
        <v>2</v>
      </c>
      <c r="C7" s="437">
        <v>3</v>
      </c>
      <c r="D7" s="436">
        <v>4</v>
      </c>
      <c r="E7" s="437">
        <v>5</v>
      </c>
      <c r="F7" s="436">
        <v>6</v>
      </c>
      <c r="G7" s="437">
        <v>7</v>
      </c>
      <c r="H7" s="436">
        <v>8</v>
      </c>
      <c r="I7" s="437">
        <v>9</v>
      </c>
      <c r="J7" s="436">
        <v>10</v>
      </c>
      <c r="K7" s="437">
        <v>11</v>
      </c>
      <c r="L7" s="436">
        <v>12</v>
      </c>
      <c r="M7" s="437">
        <v>13</v>
      </c>
      <c r="N7" s="436">
        <v>14</v>
      </c>
      <c r="O7" s="437">
        <v>15</v>
      </c>
    </row>
    <row r="8" spans="1:15" ht="32" thickBot="1">
      <c r="A8" s="438"/>
      <c r="B8" s="438"/>
      <c r="C8" s="438"/>
      <c r="D8" s="438"/>
      <c r="E8" s="439"/>
      <c r="F8" s="438"/>
      <c r="G8" s="438"/>
      <c r="H8" s="440"/>
      <c r="I8" s="441"/>
      <c r="J8" s="438"/>
      <c r="K8" s="441"/>
      <c r="L8" s="438"/>
      <c r="M8" s="441"/>
      <c r="N8" s="441"/>
      <c r="O8" s="441"/>
    </row>
    <row r="9" spans="1:15" ht="32" hidden="1" thickBot="1">
      <c r="A9" s="447"/>
      <c r="B9" s="447"/>
      <c r="C9" s="447"/>
      <c r="D9" s="447"/>
      <c r="E9" s="447"/>
      <c r="F9" s="447"/>
      <c r="G9" s="447"/>
      <c r="H9" s="446"/>
      <c r="I9" s="448"/>
      <c r="J9" s="447"/>
      <c r="K9" s="448"/>
      <c r="L9" s="447"/>
      <c r="M9" s="448"/>
      <c r="N9" s="448"/>
      <c r="O9" s="448"/>
    </row>
    <row r="10" spans="1:15" ht="32" thickBot="1">
      <c r="A10" s="447"/>
      <c r="B10" s="447"/>
      <c r="C10" s="447"/>
      <c r="D10" s="447"/>
      <c r="E10" s="447"/>
      <c r="F10" s="447"/>
      <c r="G10" s="447"/>
      <c r="H10" s="445"/>
      <c r="I10" s="447"/>
      <c r="J10" s="447"/>
      <c r="K10" s="447"/>
      <c r="L10" s="447"/>
      <c r="M10" s="447"/>
      <c r="N10" s="447"/>
      <c r="O10" s="447"/>
    </row>
    <row r="11" spans="1:15" ht="32" thickBot="1">
      <c r="A11" s="449"/>
      <c r="B11" s="450"/>
      <c r="C11" s="450"/>
      <c r="D11" s="450"/>
      <c r="E11" s="450"/>
      <c r="F11" s="450"/>
      <c r="G11" s="450"/>
      <c r="H11" s="450"/>
      <c r="I11" s="449"/>
      <c r="J11" s="449"/>
      <c r="K11" s="449"/>
      <c r="L11" s="449"/>
      <c r="M11" s="449"/>
      <c r="N11" s="449"/>
      <c r="O11" s="449"/>
    </row>
    <row r="12" spans="1:15" ht="32" thickBot="1"/>
    <row r="13" spans="1:15" ht="57.5" customHeight="1" thickBot="1">
      <c r="A13" s="816" t="s">
        <v>3401</v>
      </c>
      <c r="B13" s="817"/>
      <c r="C13" s="817"/>
      <c r="D13" s="817"/>
      <c r="E13" s="818"/>
      <c r="F13" s="819" t="s">
        <v>3402</v>
      </c>
      <c r="G13" s="817"/>
      <c r="H13" s="817"/>
      <c r="I13" s="817"/>
      <c r="J13" s="818"/>
      <c r="K13" s="813" t="s">
        <v>3225</v>
      </c>
      <c r="L13" s="813" t="s">
        <v>3226</v>
      </c>
      <c r="M13" s="813" t="s">
        <v>3227</v>
      </c>
      <c r="N13" s="813" t="s">
        <v>3228</v>
      </c>
    </row>
    <row r="14" spans="1:15" ht="228" customHeight="1" thickBot="1">
      <c r="A14" s="514" t="s">
        <v>3233</v>
      </c>
      <c r="B14" s="515" t="s">
        <v>3234</v>
      </c>
      <c r="C14" s="515" t="s">
        <v>3235</v>
      </c>
      <c r="D14" s="515" t="s">
        <v>3236</v>
      </c>
      <c r="E14" s="515" t="s">
        <v>3237</v>
      </c>
      <c r="F14" s="514" t="s">
        <v>3233</v>
      </c>
      <c r="G14" s="515" t="s">
        <v>3234</v>
      </c>
      <c r="H14" s="515" t="s">
        <v>3235</v>
      </c>
      <c r="I14" s="515" t="s">
        <v>3236</v>
      </c>
      <c r="J14" s="515" t="s">
        <v>3237</v>
      </c>
      <c r="K14" s="814"/>
      <c r="L14" s="814"/>
      <c r="M14" s="814"/>
      <c r="N14" s="815"/>
    </row>
    <row r="15" spans="1:15" ht="32" thickBot="1">
      <c r="A15" s="515">
        <v>16</v>
      </c>
      <c r="B15" s="514">
        <v>17</v>
      </c>
      <c r="C15" s="515">
        <v>18</v>
      </c>
      <c r="D15" s="514">
        <v>19</v>
      </c>
      <c r="E15" s="515">
        <v>20</v>
      </c>
      <c r="F15" s="514">
        <v>21</v>
      </c>
      <c r="G15" s="515">
        <v>22</v>
      </c>
      <c r="H15" s="514">
        <v>23</v>
      </c>
      <c r="I15" s="515">
        <v>24</v>
      </c>
      <c r="J15" s="514">
        <v>25</v>
      </c>
      <c r="K15" s="515">
        <v>26</v>
      </c>
      <c r="L15" s="514">
        <v>27</v>
      </c>
      <c r="M15" s="515">
        <v>28</v>
      </c>
      <c r="N15" s="510">
        <v>29</v>
      </c>
    </row>
    <row r="16" spans="1:15" ht="32" thickBot="1">
      <c r="A16" s="442"/>
      <c r="B16" s="438"/>
      <c r="C16" s="441"/>
      <c r="D16" s="441"/>
      <c r="E16" s="441"/>
      <c r="F16" s="443"/>
      <c r="G16" s="438"/>
      <c r="H16" s="441"/>
      <c r="I16" s="441"/>
      <c r="J16" s="441"/>
      <c r="K16" s="438"/>
      <c r="L16" s="444"/>
      <c r="M16" s="511"/>
      <c r="N16" s="440"/>
    </row>
    <row r="17" spans="1:15" ht="32" hidden="1" thickBot="1">
      <c r="A17" s="442"/>
      <c r="B17" s="438"/>
      <c r="C17" s="441"/>
      <c r="D17" s="441"/>
      <c r="E17" s="441"/>
      <c r="F17" s="443"/>
      <c r="G17" s="438"/>
      <c r="H17" s="441"/>
      <c r="I17" s="441"/>
      <c r="J17" s="441"/>
      <c r="K17" s="438"/>
      <c r="L17" s="444"/>
      <c r="M17" s="511"/>
      <c r="N17" s="440"/>
    </row>
    <row r="18" spans="1:15" ht="32" thickBot="1">
      <c r="A18" s="512"/>
      <c r="B18" s="438"/>
      <c r="C18" s="438"/>
      <c r="D18" s="438"/>
      <c r="E18" s="438"/>
      <c r="F18" s="512"/>
      <c r="G18" s="438"/>
      <c r="H18" s="438"/>
      <c r="I18" s="438"/>
      <c r="J18" s="438"/>
      <c r="K18" s="438"/>
      <c r="L18" s="511"/>
      <c r="M18" s="511"/>
      <c r="N18" s="440"/>
    </row>
    <row r="19" spans="1:15" ht="32" thickBot="1">
      <c r="A19" s="513"/>
      <c r="B19" s="513"/>
      <c r="C19" s="513"/>
      <c r="D19" s="513"/>
      <c r="E19" s="513"/>
      <c r="F19" s="513"/>
      <c r="G19" s="513"/>
      <c r="H19" s="513"/>
      <c r="I19" s="513"/>
      <c r="J19" s="513"/>
      <c r="K19" s="513"/>
      <c r="L19" s="513"/>
      <c r="M19" s="513"/>
      <c r="N19" s="513"/>
    </row>
    <row r="20" spans="1:15">
      <c r="A20" s="453"/>
      <c r="B20" s="453"/>
      <c r="C20" s="453"/>
      <c r="D20" s="453"/>
      <c r="E20" s="453"/>
      <c r="F20" s="453"/>
      <c r="G20" s="453"/>
      <c r="H20" s="453"/>
      <c r="I20" s="453"/>
      <c r="J20" s="453"/>
      <c r="K20" s="453"/>
      <c r="L20" s="453"/>
      <c r="M20" s="453"/>
      <c r="N20" s="453"/>
    </row>
    <row r="21" spans="1:15" ht="56.5" customHeight="1">
      <c r="A21" s="451" t="s">
        <v>852</v>
      </c>
      <c r="B21" s="801" t="s">
        <v>3238</v>
      </c>
      <c r="C21" s="801"/>
      <c r="D21" s="801"/>
      <c r="E21" s="801"/>
      <c r="F21" s="802" t="s">
        <v>3239</v>
      </c>
      <c r="G21" s="802"/>
      <c r="H21" s="802"/>
      <c r="I21" s="802"/>
      <c r="J21" s="802"/>
      <c r="K21" s="802"/>
      <c r="L21" s="802"/>
      <c r="M21" s="802"/>
      <c r="N21" s="802"/>
      <c r="O21" s="802"/>
    </row>
    <row r="22" spans="1:15">
      <c r="A22" s="452">
        <v>1</v>
      </c>
      <c r="B22" s="799" t="s">
        <v>3217</v>
      </c>
      <c r="C22" s="799"/>
      <c r="D22" s="799"/>
      <c r="E22" s="799"/>
      <c r="F22" s="799" t="s">
        <v>3240</v>
      </c>
      <c r="G22" s="799"/>
      <c r="H22" s="799"/>
      <c r="I22" s="799"/>
      <c r="J22" s="799"/>
      <c r="K22" s="799"/>
      <c r="L22" s="799"/>
      <c r="M22" s="799"/>
      <c r="N22" s="799"/>
      <c r="O22" s="799"/>
    </row>
    <row r="23" spans="1:15" ht="43" customHeight="1">
      <c r="A23" s="452">
        <v>2</v>
      </c>
      <c r="B23" s="799" t="s">
        <v>3218</v>
      </c>
      <c r="C23" s="799"/>
      <c r="D23" s="799"/>
      <c r="E23" s="799"/>
      <c r="F23" s="799" t="s">
        <v>3241</v>
      </c>
      <c r="G23" s="799"/>
      <c r="H23" s="799"/>
      <c r="I23" s="799"/>
      <c r="J23" s="799"/>
      <c r="K23" s="799"/>
      <c r="L23" s="799"/>
      <c r="M23" s="799"/>
      <c r="N23" s="799"/>
      <c r="O23" s="799"/>
    </row>
    <row r="24" spans="1:15" ht="43" customHeight="1">
      <c r="A24" s="452">
        <v>3</v>
      </c>
      <c r="B24" s="799" t="s">
        <v>3219</v>
      </c>
      <c r="C24" s="799"/>
      <c r="D24" s="799"/>
      <c r="E24" s="799"/>
      <c r="F24" s="799" t="s">
        <v>3242</v>
      </c>
      <c r="G24" s="799"/>
      <c r="H24" s="799"/>
      <c r="I24" s="799"/>
      <c r="J24" s="799"/>
      <c r="K24" s="799"/>
      <c r="L24" s="799"/>
      <c r="M24" s="799"/>
      <c r="N24" s="799"/>
      <c r="O24" s="799"/>
    </row>
    <row r="25" spans="1:15" ht="39" customHeight="1">
      <c r="A25" s="452">
        <v>4</v>
      </c>
      <c r="B25" s="799" t="s">
        <v>3220</v>
      </c>
      <c r="C25" s="799"/>
      <c r="D25" s="799"/>
      <c r="E25" s="799"/>
      <c r="F25" s="799" t="s">
        <v>3243</v>
      </c>
      <c r="G25" s="799"/>
      <c r="H25" s="799"/>
      <c r="I25" s="799"/>
      <c r="J25" s="799"/>
      <c r="K25" s="799"/>
      <c r="L25" s="799"/>
      <c r="M25" s="799"/>
      <c r="N25" s="799"/>
      <c r="O25" s="799"/>
    </row>
    <row r="26" spans="1:15">
      <c r="A26" s="452">
        <v>5</v>
      </c>
      <c r="B26" s="799" t="s">
        <v>3221</v>
      </c>
      <c r="C26" s="799"/>
      <c r="D26" s="799"/>
      <c r="E26" s="799"/>
      <c r="F26" s="799" t="s">
        <v>3244</v>
      </c>
      <c r="G26" s="799"/>
      <c r="H26" s="800"/>
      <c r="I26" s="799"/>
      <c r="J26" s="799"/>
      <c r="K26" s="799"/>
      <c r="L26" s="799"/>
      <c r="M26" s="799"/>
      <c r="N26" s="799"/>
      <c r="O26" s="799"/>
    </row>
    <row r="27" spans="1:15" ht="79.5" customHeight="1">
      <c r="A27" s="452">
        <v>6</v>
      </c>
      <c r="B27" s="799" t="s">
        <v>3222</v>
      </c>
      <c r="C27" s="799"/>
      <c r="D27" s="799"/>
      <c r="E27" s="799"/>
      <c r="F27" s="799" t="s">
        <v>3245</v>
      </c>
      <c r="G27" s="799"/>
      <c r="H27" s="799"/>
      <c r="I27" s="799"/>
      <c r="J27" s="799"/>
      <c r="K27" s="799"/>
      <c r="L27" s="799"/>
      <c r="M27" s="799"/>
      <c r="N27" s="799"/>
      <c r="O27" s="799"/>
    </row>
    <row r="28" spans="1:15" ht="57.5" customHeight="1">
      <c r="A28" s="452">
        <v>7</v>
      </c>
      <c r="B28" s="799" t="s">
        <v>3246</v>
      </c>
      <c r="C28" s="799"/>
      <c r="D28" s="799"/>
      <c r="E28" s="799"/>
      <c r="F28" s="799" t="s">
        <v>3247</v>
      </c>
      <c r="G28" s="799"/>
      <c r="H28" s="799"/>
      <c r="I28" s="799"/>
      <c r="J28" s="799"/>
      <c r="K28" s="799"/>
      <c r="L28" s="799"/>
      <c r="M28" s="799"/>
      <c r="N28" s="799"/>
      <c r="O28" s="799"/>
    </row>
    <row r="29" spans="1:15" ht="55.5" customHeight="1">
      <c r="A29" s="452">
        <v>8</v>
      </c>
      <c r="B29" s="799" t="s">
        <v>3248</v>
      </c>
      <c r="C29" s="799"/>
      <c r="D29" s="799"/>
      <c r="E29" s="799"/>
      <c r="F29" s="799" t="s">
        <v>3249</v>
      </c>
      <c r="G29" s="799"/>
      <c r="H29" s="799"/>
      <c r="I29" s="799"/>
      <c r="J29" s="799"/>
      <c r="K29" s="799"/>
      <c r="L29" s="799"/>
      <c r="M29" s="799"/>
      <c r="N29" s="799"/>
      <c r="O29" s="799"/>
    </row>
    <row r="30" spans="1:15" ht="73.5" customHeight="1">
      <c r="A30" s="452">
        <v>9</v>
      </c>
      <c r="B30" s="799" t="s">
        <v>3250</v>
      </c>
      <c r="C30" s="799"/>
      <c r="D30" s="799"/>
      <c r="E30" s="799"/>
      <c r="F30" s="799" t="s">
        <v>3251</v>
      </c>
      <c r="G30" s="799"/>
      <c r="H30" s="799"/>
      <c r="I30" s="799"/>
      <c r="J30" s="799"/>
      <c r="K30" s="799"/>
      <c r="L30" s="799"/>
      <c r="M30" s="799"/>
      <c r="N30" s="799"/>
      <c r="O30" s="799"/>
    </row>
    <row r="31" spans="1:15" ht="46" customHeight="1">
      <c r="A31" s="452">
        <v>10</v>
      </c>
      <c r="B31" s="799" t="s">
        <v>3252</v>
      </c>
      <c r="C31" s="799"/>
      <c r="D31" s="799"/>
      <c r="E31" s="799"/>
      <c r="F31" s="799" t="s">
        <v>3253</v>
      </c>
      <c r="G31" s="799"/>
      <c r="H31" s="799"/>
      <c r="I31" s="799"/>
      <c r="J31" s="799"/>
      <c r="K31" s="799"/>
      <c r="L31" s="799"/>
      <c r="M31" s="799"/>
      <c r="N31" s="799"/>
      <c r="O31" s="799"/>
    </row>
    <row r="32" spans="1:15" ht="49.5" customHeight="1">
      <c r="A32" s="452">
        <v>11</v>
      </c>
      <c r="B32" s="799" t="s">
        <v>3254</v>
      </c>
      <c r="C32" s="799"/>
      <c r="D32" s="799"/>
      <c r="E32" s="799"/>
      <c r="F32" s="799" t="s">
        <v>3255</v>
      </c>
      <c r="G32" s="799"/>
      <c r="H32" s="799"/>
      <c r="I32" s="799"/>
      <c r="J32" s="799"/>
      <c r="K32" s="799"/>
      <c r="L32" s="799"/>
      <c r="M32" s="799"/>
      <c r="N32" s="799"/>
      <c r="O32" s="799"/>
    </row>
    <row r="33" spans="1:15">
      <c r="A33" s="452">
        <v>12</v>
      </c>
      <c r="B33" s="799" t="s">
        <v>3256</v>
      </c>
      <c r="C33" s="799"/>
      <c r="D33" s="799"/>
      <c r="E33" s="799"/>
      <c r="F33" s="799" t="s">
        <v>3257</v>
      </c>
      <c r="G33" s="799"/>
      <c r="H33" s="799"/>
      <c r="I33" s="799"/>
      <c r="J33" s="799"/>
      <c r="K33" s="799"/>
      <c r="L33" s="799"/>
      <c r="M33" s="799"/>
      <c r="N33" s="799"/>
      <c r="O33" s="799"/>
    </row>
    <row r="34" spans="1:15" ht="40" customHeight="1">
      <c r="A34" s="452">
        <v>13</v>
      </c>
      <c r="B34" s="799" t="s">
        <v>3258</v>
      </c>
      <c r="C34" s="799"/>
      <c r="D34" s="799"/>
      <c r="E34" s="799"/>
      <c r="F34" s="799" t="s">
        <v>3259</v>
      </c>
      <c r="G34" s="799"/>
      <c r="H34" s="799"/>
      <c r="I34" s="799"/>
      <c r="J34" s="799"/>
      <c r="K34" s="799"/>
      <c r="L34" s="799"/>
      <c r="M34" s="799"/>
      <c r="N34" s="799"/>
      <c r="O34" s="799"/>
    </row>
    <row r="35" spans="1:15" ht="38" customHeight="1">
      <c r="A35" s="452">
        <v>14</v>
      </c>
      <c r="B35" s="799" t="s">
        <v>3260</v>
      </c>
      <c r="C35" s="799"/>
      <c r="D35" s="799"/>
      <c r="E35" s="799"/>
      <c r="F35" s="799" t="s">
        <v>3261</v>
      </c>
      <c r="G35" s="799"/>
      <c r="H35" s="799"/>
      <c r="I35" s="799"/>
      <c r="J35" s="799"/>
      <c r="K35" s="799"/>
      <c r="L35" s="799"/>
      <c r="M35" s="799"/>
      <c r="N35" s="799"/>
      <c r="O35" s="799"/>
    </row>
    <row r="36" spans="1:15" ht="38" customHeight="1">
      <c r="A36" s="452">
        <v>15</v>
      </c>
      <c r="B36" s="799" t="s">
        <v>3262</v>
      </c>
      <c r="C36" s="799"/>
      <c r="D36" s="799"/>
      <c r="E36" s="799"/>
      <c r="F36" s="799" t="s">
        <v>3263</v>
      </c>
      <c r="G36" s="799"/>
      <c r="H36" s="799"/>
      <c r="I36" s="799"/>
      <c r="J36" s="799"/>
      <c r="K36" s="799"/>
      <c r="L36" s="799"/>
      <c r="M36" s="799"/>
      <c r="N36" s="799"/>
      <c r="O36" s="799"/>
    </row>
    <row r="37" spans="1:15">
      <c r="A37" s="452">
        <v>16</v>
      </c>
      <c r="B37" s="799" t="s">
        <v>3264</v>
      </c>
      <c r="C37" s="799"/>
      <c r="D37" s="799"/>
      <c r="E37" s="799"/>
      <c r="F37" s="799" t="s">
        <v>3265</v>
      </c>
      <c r="G37" s="799"/>
      <c r="H37" s="799"/>
      <c r="I37" s="799"/>
      <c r="J37" s="799"/>
      <c r="K37" s="799"/>
      <c r="L37" s="799"/>
      <c r="M37" s="799"/>
      <c r="N37" s="799"/>
      <c r="O37" s="799"/>
    </row>
    <row r="38" spans="1:15" ht="27.5" customHeight="1">
      <c r="A38" s="452">
        <v>17</v>
      </c>
      <c r="B38" s="799" t="s">
        <v>3266</v>
      </c>
      <c r="C38" s="799"/>
      <c r="D38" s="799"/>
      <c r="E38" s="799"/>
      <c r="F38" s="799" t="s">
        <v>3267</v>
      </c>
      <c r="G38" s="799"/>
      <c r="H38" s="799"/>
      <c r="I38" s="799"/>
      <c r="J38" s="799"/>
      <c r="K38" s="799"/>
      <c r="L38" s="799"/>
      <c r="M38" s="799"/>
      <c r="N38" s="799"/>
      <c r="O38" s="799"/>
    </row>
    <row r="39" spans="1:15" ht="34.5" customHeight="1">
      <c r="A39" s="452">
        <v>18</v>
      </c>
      <c r="B39" s="799" t="s">
        <v>3268</v>
      </c>
      <c r="C39" s="799"/>
      <c r="D39" s="799"/>
      <c r="E39" s="799"/>
      <c r="F39" s="799" t="s">
        <v>3269</v>
      </c>
      <c r="G39" s="799"/>
      <c r="H39" s="799"/>
      <c r="I39" s="799"/>
      <c r="J39" s="799"/>
      <c r="K39" s="799"/>
      <c r="L39" s="799"/>
      <c r="M39" s="799"/>
      <c r="N39" s="799"/>
      <c r="O39" s="799"/>
    </row>
    <row r="40" spans="1:15">
      <c r="A40" s="452">
        <v>19</v>
      </c>
      <c r="B40" s="799" t="s">
        <v>3270</v>
      </c>
      <c r="C40" s="799"/>
      <c r="D40" s="799"/>
      <c r="E40" s="799"/>
      <c r="F40" s="799" t="s">
        <v>3271</v>
      </c>
      <c r="G40" s="799"/>
      <c r="H40" s="799"/>
      <c r="I40" s="799"/>
      <c r="J40" s="799"/>
      <c r="K40" s="799"/>
      <c r="L40" s="799"/>
      <c r="M40" s="799"/>
      <c r="N40" s="799"/>
      <c r="O40" s="799"/>
    </row>
    <row r="41" spans="1:15" ht="36.5" customHeight="1">
      <c r="A41" s="452">
        <v>20</v>
      </c>
      <c r="B41" s="799" t="s">
        <v>3272</v>
      </c>
      <c r="C41" s="799"/>
      <c r="D41" s="799"/>
      <c r="E41" s="799"/>
      <c r="F41" s="799" t="s">
        <v>3273</v>
      </c>
      <c r="G41" s="799"/>
      <c r="H41" s="799"/>
      <c r="I41" s="799"/>
      <c r="J41" s="799"/>
      <c r="K41" s="799"/>
      <c r="L41" s="799"/>
      <c r="M41" s="799"/>
      <c r="N41" s="799"/>
      <c r="O41" s="799"/>
    </row>
    <row r="42" spans="1:15">
      <c r="A42" s="452">
        <v>21</v>
      </c>
      <c r="B42" s="799" t="s">
        <v>3274</v>
      </c>
      <c r="C42" s="799"/>
      <c r="D42" s="799"/>
      <c r="E42" s="799"/>
      <c r="F42" s="799" t="s">
        <v>3275</v>
      </c>
      <c r="G42" s="799"/>
      <c r="H42" s="799"/>
      <c r="I42" s="799"/>
      <c r="J42" s="799"/>
      <c r="K42" s="799"/>
      <c r="L42" s="799"/>
      <c r="M42" s="799"/>
      <c r="N42" s="799"/>
      <c r="O42" s="799"/>
    </row>
    <row r="43" spans="1:15">
      <c r="A43" s="452">
        <v>22</v>
      </c>
      <c r="B43" s="799" t="s">
        <v>3276</v>
      </c>
      <c r="C43" s="799"/>
      <c r="D43" s="799"/>
      <c r="E43" s="799"/>
      <c r="F43" s="799" t="s">
        <v>3277</v>
      </c>
      <c r="G43" s="799"/>
      <c r="H43" s="799"/>
      <c r="I43" s="799"/>
      <c r="J43" s="799"/>
      <c r="K43" s="799"/>
      <c r="L43" s="799"/>
      <c r="M43" s="799"/>
      <c r="N43" s="799"/>
      <c r="O43" s="799"/>
    </row>
    <row r="44" spans="1:15">
      <c r="A44" s="452">
        <v>23</v>
      </c>
      <c r="B44" s="799" t="s">
        <v>3278</v>
      </c>
      <c r="C44" s="799"/>
      <c r="D44" s="799"/>
      <c r="E44" s="799"/>
      <c r="F44" s="799" t="s">
        <v>3279</v>
      </c>
      <c r="G44" s="799"/>
      <c r="H44" s="799"/>
      <c r="I44" s="799"/>
      <c r="J44" s="799"/>
      <c r="K44" s="799"/>
      <c r="L44" s="799"/>
      <c r="M44" s="799"/>
      <c r="N44" s="799"/>
      <c r="O44" s="799"/>
    </row>
    <row r="45" spans="1:15">
      <c r="A45" s="452">
        <v>24</v>
      </c>
      <c r="B45" s="799" t="s">
        <v>3280</v>
      </c>
      <c r="C45" s="799"/>
      <c r="D45" s="799"/>
      <c r="E45" s="799"/>
      <c r="F45" s="799" t="s">
        <v>3281</v>
      </c>
      <c r="G45" s="799"/>
      <c r="H45" s="799"/>
      <c r="I45" s="799"/>
      <c r="J45" s="799"/>
      <c r="K45" s="799"/>
      <c r="L45" s="799"/>
      <c r="M45" s="799"/>
      <c r="N45" s="799"/>
      <c r="O45" s="799"/>
    </row>
    <row r="46" spans="1:15">
      <c r="A46" s="452">
        <v>25</v>
      </c>
      <c r="B46" s="799" t="s">
        <v>3282</v>
      </c>
      <c r="C46" s="799"/>
      <c r="D46" s="799"/>
      <c r="E46" s="799"/>
      <c r="F46" s="799" t="s">
        <v>3283</v>
      </c>
      <c r="G46" s="799"/>
      <c r="H46" s="799"/>
      <c r="I46" s="799"/>
      <c r="J46" s="799"/>
      <c r="K46" s="799"/>
      <c r="L46" s="799"/>
      <c r="M46" s="799"/>
      <c r="N46" s="799"/>
      <c r="O46" s="799"/>
    </row>
    <row r="47" spans="1:15">
      <c r="A47" s="452">
        <v>26</v>
      </c>
      <c r="B47" s="799" t="s">
        <v>3284</v>
      </c>
      <c r="C47" s="799"/>
      <c r="D47" s="799"/>
      <c r="E47" s="799"/>
      <c r="F47" s="799" t="s">
        <v>3285</v>
      </c>
      <c r="G47" s="799"/>
      <c r="H47" s="799"/>
      <c r="I47" s="799"/>
      <c r="J47" s="799"/>
      <c r="K47" s="799"/>
      <c r="L47" s="799"/>
      <c r="M47" s="799"/>
      <c r="N47" s="799"/>
      <c r="O47" s="799"/>
    </row>
    <row r="48" spans="1:15" ht="45" customHeight="1">
      <c r="A48" s="452">
        <v>27</v>
      </c>
      <c r="B48" s="799" t="s">
        <v>3226</v>
      </c>
      <c r="C48" s="799"/>
      <c r="D48" s="799"/>
      <c r="E48" s="799"/>
      <c r="F48" s="799" t="s">
        <v>3286</v>
      </c>
      <c r="G48" s="799"/>
      <c r="H48" s="799"/>
      <c r="I48" s="799"/>
      <c r="J48" s="799"/>
      <c r="K48" s="799"/>
      <c r="L48" s="799"/>
      <c r="M48" s="799"/>
      <c r="N48" s="799"/>
      <c r="O48" s="799"/>
    </row>
    <row r="49" spans="1:15" ht="52.5" customHeight="1">
      <c r="A49" s="452">
        <v>28</v>
      </c>
      <c r="B49" s="799" t="s">
        <v>3227</v>
      </c>
      <c r="C49" s="799"/>
      <c r="D49" s="799"/>
      <c r="E49" s="799"/>
      <c r="F49" s="799" t="s">
        <v>3287</v>
      </c>
      <c r="G49" s="799"/>
      <c r="H49" s="799"/>
      <c r="I49" s="799"/>
      <c r="J49" s="799"/>
      <c r="K49" s="799"/>
      <c r="L49" s="799"/>
      <c r="M49" s="799"/>
      <c r="N49" s="799"/>
      <c r="O49" s="799"/>
    </row>
    <row r="50" spans="1:15" ht="44" customHeight="1">
      <c r="A50" s="452">
        <v>29</v>
      </c>
      <c r="B50" s="799" t="s">
        <v>239</v>
      </c>
      <c r="C50" s="799"/>
      <c r="D50" s="799"/>
      <c r="E50" s="799"/>
      <c r="F50" s="799" t="s">
        <v>3288</v>
      </c>
      <c r="G50" s="799"/>
      <c r="H50" s="799"/>
      <c r="I50" s="799"/>
      <c r="J50" s="799"/>
      <c r="K50" s="799"/>
      <c r="L50" s="799"/>
      <c r="M50" s="799"/>
      <c r="N50" s="799"/>
      <c r="O50" s="799"/>
    </row>
  </sheetData>
  <mergeCells count="78">
    <mergeCell ref="M13:M14"/>
    <mergeCell ref="N13:N14"/>
    <mergeCell ref="A13:E13"/>
    <mergeCell ref="F13:J13"/>
    <mergeCell ref="K13:K14"/>
    <mergeCell ref="L13:L14"/>
    <mergeCell ref="F5:F6"/>
    <mergeCell ref="A3:O4"/>
    <mergeCell ref="A5:A6"/>
    <mergeCell ref="B5:B6"/>
    <mergeCell ref="C5:C6"/>
    <mergeCell ref="D5:D6"/>
    <mergeCell ref="E5:E6"/>
    <mergeCell ref="G5:G6"/>
    <mergeCell ref="H5:H6"/>
    <mergeCell ref="I5:J5"/>
    <mergeCell ref="K5:L5"/>
    <mergeCell ref="M5:O5"/>
    <mergeCell ref="B21:E21"/>
    <mergeCell ref="F21:O21"/>
    <mergeCell ref="B22:E22"/>
    <mergeCell ref="F22:O22"/>
    <mergeCell ref="B23:E23"/>
    <mergeCell ref="F23:O23"/>
    <mergeCell ref="B24:E24"/>
    <mergeCell ref="F24:O24"/>
    <mergeCell ref="B25:E25"/>
    <mergeCell ref="F25:O25"/>
    <mergeCell ref="B26:E26"/>
    <mergeCell ref="F26:O26"/>
    <mergeCell ref="B27:E27"/>
    <mergeCell ref="F27:O27"/>
    <mergeCell ref="B28:E28"/>
    <mergeCell ref="F28:O28"/>
    <mergeCell ref="B29:E29"/>
    <mergeCell ref="F29:O29"/>
    <mergeCell ref="B30:E30"/>
    <mergeCell ref="F30:O30"/>
    <mergeCell ref="B31:E31"/>
    <mergeCell ref="F31:O31"/>
    <mergeCell ref="B32:E32"/>
    <mergeCell ref="F32:O32"/>
    <mergeCell ref="B33:E33"/>
    <mergeCell ref="F33:O33"/>
    <mergeCell ref="B34:E34"/>
    <mergeCell ref="F34:O34"/>
    <mergeCell ref="B35:E35"/>
    <mergeCell ref="F35:O35"/>
    <mergeCell ref="B36:E36"/>
    <mergeCell ref="F36:O36"/>
    <mergeCell ref="B37:E37"/>
    <mergeCell ref="F37:O37"/>
    <mergeCell ref="B38:E38"/>
    <mergeCell ref="F38:O38"/>
    <mergeCell ref="B39:E39"/>
    <mergeCell ref="F39:O39"/>
    <mergeCell ref="B40:E40"/>
    <mergeCell ref="F40:O40"/>
    <mergeCell ref="B41:E41"/>
    <mergeCell ref="F41:O41"/>
    <mergeCell ref="B42:E42"/>
    <mergeCell ref="F42:O42"/>
    <mergeCell ref="B43:E43"/>
    <mergeCell ref="F43:O43"/>
    <mergeCell ref="B44:E44"/>
    <mergeCell ref="F44:O44"/>
    <mergeCell ref="B45:E45"/>
    <mergeCell ref="F45:O45"/>
    <mergeCell ref="B46:E46"/>
    <mergeCell ref="F46:O46"/>
    <mergeCell ref="B47:E47"/>
    <mergeCell ref="F47:O47"/>
    <mergeCell ref="B48:E48"/>
    <mergeCell ref="F48:O48"/>
    <mergeCell ref="B49:E49"/>
    <mergeCell ref="F49:O49"/>
    <mergeCell ref="B50:E50"/>
    <mergeCell ref="F50:O50"/>
  </mergeCells>
  <pageMargins left="0.25" right="0.25" top="0.75" bottom="0.75" header="0.3" footer="0.3"/>
  <pageSetup paperSize="9" scale="2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0000"/>
    <pageSetUpPr fitToPage="1"/>
  </sheetPr>
  <dimension ref="A1:AC62"/>
  <sheetViews>
    <sheetView zoomScale="130" zoomScaleNormal="130" workbookViewId="0">
      <selection activeCell="E16" sqref="A1:XFD1048576"/>
    </sheetView>
  </sheetViews>
  <sheetFormatPr baseColWidth="10" defaultColWidth="9.1640625" defaultRowHeight="19"/>
  <cols>
    <col min="1" max="1" width="16.33203125" style="268" customWidth="1"/>
    <col min="2" max="2" width="13.33203125" style="268" customWidth="1"/>
    <col min="3" max="3" width="14.5" style="268" bestFit="1" customWidth="1"/>
    <col min="4" max="4" width="17.83203125" style="268" bestFit="1" customWidth="1"/>
    <col min="5" max="5" width="12.33203125" style="268" customWidth="1"/>
    <col min="6" max="6" width="15.1640625" style="268" customWidth="1"/>
    <col min="7" max="7" width="17.5" style="268" customWidth="1"/>
    <col min="8" max="8" width="19.5" style="268" customWidth="1"/>
    <col min="9" max="9" width="18.1640625" style="268" customWidth="1"/>
    <col min="10" max="10" width="16.33203125" style="268" customWidth="1"/>
    <col min="11" max="11" width="22.5" style="268" bestFit="1" customWidth="1"/>
    <col min="12" max="12" width="24.33203125" style="268" bestFit="1" customWidth="1"/>
    <col min="13" max="13" width="15.1640625" style="268" customWidth="1"/>
    <col min="14" max="14" width="14.5" style="268" customWidth="1"/>
    <col min="15" max="15" width="13" style="268" customWidth="1"/>
    <col min="16" max="16" width="13.6640625" style="268" customWidth="1"/>
    <col min="17" max="16384" width="9.1640625" style="268"/>
  </cols>
  <sheetData>
    <row r="1" spans="1:14">
      <c r="A1" s="760" t="s">
        <v>3091</v>
      </c>
      <c r="B1" s="760"/>
      <c r="C1" s="760"/>
      <c r="D1" s="760"/>
      <c r="E1" s="760"/>
      <c r="F1" s="760"/>
      <c r="G1" s="760"/>
      <c r="H1" s="760"/>
      <c r="I1" s="760"/>
      <c r="J1" s="760"/>
      <c r="K1" s="760"/>
      <c r="L1" s="760"/>
      <c r="M1" s="760"/>
      <c r="N1" s="760"/>
    </row>
    <row r="2" spans="1:14" s="360" customFormat="1">
      <c r="A2" s="360" t="s">
        <v>3106</v>
      </c>
      <c r="B2" s="360" t="s">
        <v>3107</v>
      </c>
      <c r="C2" s="360" t="s">
        <v>3108</v>
      </c>
      <c r="D2" s="360" t="s">
        <v>3109</v>
      </c>
      <c r="E2" s="360" t="s">
        <v>856</v>
      </c>
      <c r="F2" s="360" t="s">
        <v>3110</v>
      </c>
      <c r="G2" s="360" t="s">
        <v>3111</v>
      </c>
      <c r="H2" s="360" t="s">
        <v>3112</v>
      </c>
    </row>
    <row r="3" spans="1:14" s="467" customFormat="1" ht="67.5" customHeight="1">
      <c r="A3" s="465" t="s">
        <v>3092</v>
      </c>
      <c r="B3" s="465" t="s">
        <v>758</v>
      </c>
      <c r="C3" s="465" t="s">
        <v>3113</v>
      </c>
      <c r="D3" s="465" t="s">
        <v>3093</v>
      </c>
      <c r="E3" s="465" t="s">
        <v>3094</v>
      </c>
      <c r="F3" s="465" t="s">
        <v>3095</v>
      </c>
      <c r="G3" s="465" t="s">
        <v>3096</v>
      </c>
      <c r="H3" s="465" t="s">
        <v>3097</v>
      </c>
    </row>
    <row r="4" spans="1:14">
      <c r="A4" s="421"/>
      <c r="B4" s="421"/>
      <c r="C4" s="421"/>
      <c r="D4" s="421"/>
      <c r="E4" s="421"/>
      <c r="F4" s="421"/>
      <c r="G4" s="421"/>
      <c r="H4" s="421"/>
    </row>
    <row r="5" spans="1:14">
      <c r="A5" s="421"/>
      <c r="B5" s="421"/>
      <c r="C5" s="421"/>
      <c r="D5" s="421"/>
      <c r="E5" s="421"/>
      <c r="F5" s="421"/>
      <c r="G5" s="421"/>
      <c r="H5" s="421"/>
    </row>
    <row r="6" spans="1:14">
      <c r="A6" s="421"/>
      <c r="B6" s="421"/>
      <c r="C6" s="421"/>
      <c r="D6" s="421"/>
      <c r="E6" s="421"/>
      <c r="F6" s="421"/>
      <c r="G6" s="421"/>
      <c r="H6" s="454"/>
    </row>
    <row r="7" spans="1:14">
      <c r="M7" s="455"/>
    </row>
    <row r="8" spans="1:14">
      <c r="A8" s="268" t="s">
        <v>3106</v>
      </c>
      <c r="B8" s="828" t="s">
        <v>3114</v>
      </c>
      <c r="C8" s="828"/>
      <c r="D8" s="828"/>
      <c r="E8" s="828"/>
      <c r="F8" s="828"/>
      <c r="G8" s="828"/>
      <c r="H8" s="828"/>
      <c r="I8" s="828"/>
      <c r="J8" s="828"/>
      <c r="K8" s="828"/>
      <c r="L8" s="828"/>
      <c r="M8" s="828"/>
      <c r="N8" s="828"/>
    </row>
    <row r="9" spans="1:14">
      <c r="A9" s="268" t="s">
        <v>3107</v>
      </c>
      <c r="B9" s="828" t="s">
        <v>3115</v>
      </c>
      <c r="C9" s="828"/>
      <c r="D9" s="828"/>
      <c r="E9" s="828"/>
      <c r="F9" s="828"/>
      <c r="G9" s="828"/>
      <c r="H9" s="828"/>
      <c r="I9" s="828"/>
      <c r="J9" s="828"/>
      <c r="K9" s="828"/>
      <c r="L9" s="828"/>
      <c r="M9" s="828"/>
      <c r="N9" s="828"/>
    </row>
    <row r="10" spans="1:14">
      <c r="A10" s="268" t="s">
        <v>3108</v>
      </c>
      <c r="B10" s="828" t="s">
        <v>3116</v>
      </c>
      <c r="C10" s="828"/>
      <c r="D10" s="828"/>
      <c r="E10" s="828"/>
      <c r="F10" s="828"/>
      <c r="G10" s="828"/>
      <c r="H10" s="828"/>
      <c r="I10" s="828"/>
      <c r="J10" s="828"/>
      <c r="K10" s="828"/>
      <c r="L10" s="828"/>
      <c r="M10" s="828"/>
      <c r="N10" s="828"/>
    </row>
    <row r="11" spans="1:14">
      <c r="A11" s="268" t="s">
        <v>3109</v>
      </c>
      <c r="B11" s="828" t="s">
        <v>3117</v>
      </c>
      <c r="C11" s="828"/>
      <c r="D11" s="828"/>
      <c r="E11" s="828"/>
      <c r="F11" s="828"/>
      <c r="G11" s="828"/>
      <c r="H11" s="828"/>
      <c r="I11" s="828"/>
      <c r="J11" s="828"/>
      <c r="K11" s="828"/>
      <c r="L11" s="828"/>
      <c r="M11" s="828"/>
      <c r="N11" s="828"/>
    </row>
    <row r="12" spans="1:14">
      <c r="A12" s="268" t="s">
        <v>856</v>
      </c>
      <c r="B12" s="828" t="s">
        <v>3118</v>
      </c>
      <c r="C12" s="828"/>
      <c r="D12" s="828"/>
      <c r="E12" s="828"/>
      <c r="F12" s="828"/>
      <c r="G12" s="828"/>
      <c r="H12" s="828"/>
      <c r="I12" s="828"/>
      <c r="J12" s="828"/>
      <c r="K12" s="828"/>
      <c r="L12" s="828"/>
      <c r="M12" s="828"/>
      <c r="N12" s="828"/>
    </row>
    <row r="13" spans="1:14">
      <c r="A13" s="268" t="s">
        <v>3110</v>
      </c>
      <c r="B13" s="828" t="s">
        <v>3119</v>
      </c>
      <c r="C13" s="828"/>
      <c r="D13" s="828"/>
      <c r="E13" s="828"/>
      <c r="F13" s="828"/>
      <c r="G13" s="828"/>
      <c r="H13" s="828"/>
      <c r="I13" s="828"/>
      <c r="J13" s="828"/>
      <c r="K13" s="828"/>
      <c r="L13" s="828"/>
      <c r="M13" s="828"/>
      <c r="N13" s="828"/>
    </row>
    <row r="14" spans="1:14">
      <c r="A14" s="268" t="s">
        <v>3111</v>
      </c>
      <c r="B14" s="828" t="s">
        <v>3120</v>
      </c>
      <c r="C14" s="828"/>
      <c r="D14" s="828"/>
      <c r="E14" s="828"/>
      <c r="F14" s="828"/>
      <c r="G14" s="828"/>
      <c r="H14" s="828"/>
      <c r="I14" s="828"/>
      <c r="J14" s="828"/>
      <c r="K14" s="828"/>
      <c r="L14" s="828"/>
      <c r="M14" s="828"/>
      <c r="N14" s="828"/>
    </row>
    <row r="15" spans="1:14">
      <c r="A15" s="268" t="s">
        <v>3112</v>
      </c>
      <c r="B15" s="828" t="s">
        <v>3121</v>
      </c>
      <c r="C15" s="828"/>
      <c r="D15" s="828"/>
      <c r="E15" s="828"/>
      <c r="F15" s="828"/>
      <c r="G15" s="828"/>
      <c r="H15" s="828"/>
      <c r="I15" s="828"/>
      <c r="J15" s="828"/>
      <c r="K15" s="828"/>
      <c r="L15" s="828"/>
      <c r="M15" s="828"/>
      <c r="N15" s="828"/>
    </row>
    <row r="16" spans="1:14">
      <c r="M16" s="455"/>
    </row>
    <row r="17" spans="1:14">
      <c r="A17" s="194" t="s">
        <v>3098</v>
      </c>
    </row>
    <row r="18" spans="1:14">
      <c r="A18" s="195" t="s">
        <v>3106</v>
      </c>
      <c r="B18" s="195" t="s">
        <v>3107</v>
      </c>
      <c r="C18" s="195" t="s">
        <v>3108</v>
      </c>
      <c r="D18" s="195" t="s">
        <v>3109</v>
      </c>
      <c r="E18" s="195" t="s">
        <v>856</v>
      </c>
      <c r="F18" s="195" t="s">
        <v>3110</v>
      </c>
      <c r="G18" s="195" t="s">
        <v>3111</v>
      </c>
      <c r="H18" s="195" t="s">
        <v>3112</v>
      </c>
      <c r="I18" s="195" t="s">
        <v>3122</v>
      </c>
      <c r="J18" s="195" t="s">
        <v>3123</v>
      </c>
      <c r="K18" s="195" t="s">
        <v>3124</v>
      </c>
      <c r="L18" s="195" t="s">
        <v>3125</v>
      </c>
      <c r="M18" s="195" t="s">
        <v>3126</v>
      </c>
      <c r="N18" s="195" t="s">
        <v>3127</v>
      </c>
    </row>
    <row r="19" spans="1:14" ht="120">
      <c r="A19" s="233" t="s">
        <v>419</v>
      </c>
      <c r="B19" s="233" t="s">
        <v>3092</v>
      </c>
      <c r="C19" s="233" t="s">
        <v>3141</v>
      </c>
      <c r="D19" s="233" t="s">
        <v>422</v>
      </c>
      <c r="E19" s="233" t="s">
        <v>3393</v>
      </c>
      <c r="F19" s="233" t="s">
        <v>758</v>
      </c>
      <c r="G19" s="233" t="s">
        <v>760</v>
      </c>
      <c r="H19" s="233" t="s">
        <v>467</v>
      </c>
      <c r="I19" s="233" t="s">
        <v>445</v>
      </c>
      <c r="J19" s="233" t="s">
        <v>3142</v>
      </c>
      <c r="K19" s="233" t="s">
        <v>446</v>
      </c>
      <c r="L19" s="233" t="s">
        <v>447</v>
      </c>
      <c r="M19" s="456" t="s">
        <v>448</v>
      </c>
      <c r="N19" s="233" t="s">
        <v>449</v>
      </c>
    </row>
    <row r="20" spans="1:14" ht="40">
      <c r="A20" s="376" t="s">
        <v>423</v>
      </c>
      <c r="B20" s="221"/>
      <c r="C20" s="221"/>
      <c r="D20" s="221"/>
      <c r="E20" s="221"/>
      <c r="F20" s="221"/>
      <c r="G20" s="221"/>
      <c r="H20" s="394"/>
      <c r="I20" s="221"/>
      <c r="J20" s="221"/>
      <c r="K20" s="221"/>
      <c r="L20" s="221"/>
      <c r="M20" s="221"/>
      <c r="N20" s="221"/>
    </row>
    <row r="21" spans="1:14" ht="40">
      <c r="A21" s="376" t="s">
        <v>424</v>
      </c>
      <c r="B21" s="221"/>
      <c r="C21" s="221"/>
      <c r="D21" s="221"/>
      <c r="E21" s="221"/>
      <c r="F21" s="221"/>
      <c r="G21" s="221"/>
      <c r="H21" s="221"/>
      <c r="I21" s="221"/>
      <c r="J21" s="221"/>
      <c r="K21" s="221"/>
      <c r="L21" s="221"/>
      <c r="M21" s="221"/>
      <c r="N21" s="221"/>
    </row>
    <row r="22" spans="1:14" ht="60">
      <c r="A22" s="376" t="s">
        <v>425</v>
      </c>
      <c r="B22" s="221"/>
      <c r="C22" s="221"/>
      <c r="D22" s="221"/>
      <c r="E22" s="221"/>
      <c r="F22" s="221"/>
      <c r="G22" s="221"/>
      <c r="H22" s="221"/>
      <c r="I22" s="221"/>
      <c r="J22" s="221"/>
      <c r="K22" s="221"/>
      <c r="L22" s="221"/>
      <c r="M22" s="221"/>
      <c r="N22" s="221"/>
    </row>
    <row r="23" spans="1:14" ht="20">
      <c r="A23" s="376" t="s">
        <v>7</v>
      </c>
      <c r="B23" s="222"/>
      <c r="C23" s="222"/>
      <c r="D23" s="222"/>
      <c r="E23" s="222"/>
      <c r="F23" s="222"/>
      <c r="G23" s="222"/>
      <c r="H23" s="222"/>
      <c r="I23" s="222"/>
      <c r="J23" s="222"/>
      <c r="K23" s="222"/>
      <c r="L23" s="222"/>
      <c r="M23" s="222"/>
      <c r="N23" s="222"/>
    </row>
    <row r="25" spans="1:14">
      <c r="A25" s="195" t="s">
        <v>3106</v>
      </c>
      <c r="B25" s="195" t="s">
        <v>3128</v>
      </c>
      <c r="C25" s="195" t="s">
        <v>3129</v>
      </c>
      <c r="D25" s="195" t="s">
        <v>3130</v>
      </c>
      <c r="E25" s="195" t="s">
        <v>3131</v>
      </c>
      <c r="F25" s="195" t="s">
        <v>3132</v>
      </c>
      <c r="G25" s="195" t="s">
        <v>3133</v>
      </c>
      <c r="H25" s="195" t="s">
        <v>3134</v>
      </c>
      <c r="I25" s="195" t="s">
        <v>3135</v>
      </c>
      <c r="J25" s="195" t="s">
        <v>3136</v>
      </c>
      <c r="K25" s="195" t="s">
        <v>3137</v>
      </c>
      <c r="L25" s="195" t="s">
        <v>3138</v>
      </c>
      <c r="M25" s="195" t="s">
        <v>3139</v>
      </c>
      <c r="N25" s="195" t="s">
        <v>3140</v>
      </c>
    </row>
    <row r="26" spans="1:14" ht="60">
      <c r="A26" s="233" t="s">
        <v>419</v>
      </c>
      <c r="B26" s="233" t="s">
        <v>450</v>
      </c>
      <c r="C26" s="456" t="s">
        <v>451</v>
      </c>
      <c r="D26" s="456" t="s">
        <v>457</v>
      </c>
      <c r="E26" s="456" t="s">
        <v>458</v>
      </c>
      <c r="F26" s="456" t="s">
        <v>468</v>
      </c>
      <c r="G26" s="456" t="s">
        <v>461</v>
      </c>
      <c r="H26" s="456" t="s">
        <v>469</v>
      </c>
      <c r="I26" s="456" t="s">
        <v>3143</v>
      </c>
      <c r="J26" s="456" t="s">
        <v>3099</v>
      </c>
      <c r="K26" s="456" t="s">
        <v>3144</v>
      </c>
      <c r="L26" s="456" t="s">
        <v>3145</v>
      </c>
      <c r="M26" s="456" t="s">
        <v>3146</v>
      </c>
      <c r="N26" s="456" t="s">
        <v>239</v>
      </c>
    </row>
    <row r="27" spans="1:14" ht="40">
      <c r="A27" s="376" t="s">
        <v>423</v>
      </c>
      <c r="B27" s="221"/>
      <c r="C27" s="221"/>
      <c r="D27" s="457"/>
      <c r="E27" s="221"/>
      <c r="F27" s="387"/>
      <c r="G27" s="387"/>
      <c r="H27" s="387"/>
      <c r="I27" s="387"/>
      <c r="J27" s="387"/>
      <c r="K27" s="387"/>
      <c r="L27" s="387"/>
      <c r="M27" s="387"/>
      <c r="N27" s="387"/>
    </row>
    <row r="28" spans="1:14" ht="40">
      <c r="A28" s="376" t="s">
        <v>424</v>
      </c>
      <c r="B28" s="221"/>
      <c r="C28" s="221"/>
      <c r="D28" s="457"/>
      <c r="E28" s="221"/>
      <c r="F28" s="387"/>
      <c r="G28" s="387"/>
      <c r="H28" s="387"/>
      <c r="I28" s="387"/>
      <c r="J28" s="387"/>
      <c r="K28" s="387"/>
      <c r="L28" s="387"/>
      <c r="M28" s="387"/>
      <c r="N28" s="387"/>
    </row>
    <row r="29" spans="1:14" ht="60">
      <c r="A29" s="376" t="s">
        <v>425</v>
      </c>
      <c r="B29" s="221"/>
      <c r="C29" s="221"/>
      <c r="D29" s="457"/>
      <c r="E29" s="221"/>
      <c r="F29" s="387"/>
      <c r="G29" s="387"/>
      <c r="H29" s="387"/>
      <c r="I29" s="387"/>
      <c r="J29" s="387"/>
      <c r="K29" s="387"/>
      <c r="L29" s="387"/>
      <c r="M29" s="387"/>
      <c r="N29" s="387"/>
    </row>
    <row r="30" spans="1:14" ht="20">
      <c r="A30" s="376" t="s">
        <v>7</v>
      </c>
      <c r="B30" s="222"/>
      <c r="C30" s="222"/>
      <c r="D30" s="222"/>
      <c r="E30" s="222"/>
      <c r="F30" s="222"/>
      <c r="G30" s="222"/>
      <c r="H30" s="222"/>
      <c r="I30" s="396">
        <v>0</v>
      </c>
      <c r="J30" s="222"/>
      <c r="K30" s="222"/>
      <c r="L30" s="222"/>
      <c r="M30" s="222"/>
      <c r="N30" s="222"/>
    </row>
    <row r="31" spans="1:14">
      <c r="A31" s="458"/>
      <c r="B31" s="458"/>
      <c r="C31" s="458"/>
      <c r="D31" s="458"/>
      <c r="E31" s="458"/>
      <c r="F31" s="458"/>
      <c r="G31" s="458"/>
      <c r="H31" s="458"/>
      <c r="I31" s="463"/>
      <c r="J31" s="458"/>
      <c r="K31" s="458"/>
      <c r="L31" s="458"/>
      <c r="M31" s="458"/>
      <c r="N31" s="458"/>
    </row>
    <row r="32" spans="1:14" ht="20">
      <c r="A32" s="431" t="s">
        <v>3106</v>
      </c>
      <c r="B32" s="825" t="s">
        <v>3147</v>
      </c>
      <c r="C32" s="825"/>
      <c r="D32" s="825"/>
      <c r="E32" s="825"/>
      <c r="F32" s="825"/>
      <c r="G32" s="825"/>
      <c r="H32" s="825"/>
      <c r="I32" s="825"/>
      <c r="J32" s="825"/>
      <c r="K32" s="825"/>
      <c r="L32" s="825"/>
      <c r="M32" s="825"/>
      <c r="N32" s="825"/>
    </row>
    <row r="33" spans="1:14" ht="20">
      <c r="A33" s="431" t="s">
        <v>3107</v>
      </c>
      <c r="B33" s="825" t="s">
        <v>3114</v>
      </c>
      <c r="C33" s="825"/>
      <c r="D33" s="825"/>
      <c r="E33" s="825"/>
      <c r="F33" s="825"/>
      <c r="G33" s="825"/>
      <c r="H33" s="825"/>
      <c r="I33" s="825"/>
      <c r="J33" s="825"/>
      <c r="K33" s="825"/>
      <c r="L33" s="825"/>
      <c r="M33" s="825"/>
      <c r="N33" s="825"/>
    </row>
    <row r="34" spans="1:14" ht="46.5" customHeight="1">
      <c r="A34" s="431" t="s">
        <v>3108</v>
      </c>
      <c r="B34" s="826" t="s">
        <v>3148</v>
      </c>
      <c r="C34" s="826"/>
      <c r="D34" s="826"/>
      <c r="E34" s="826"/>
      <c r="F34" s="826"/>
      <c r="G34" s="826"/>
      <c r="H34" s="826"/>
      <c r="I34" s="826"/>
      <c r="J34" s="826"/>
      <c r="K34" s="826"/>
      <c r="L34" s="826"/>
      <c r="M34" s="826"/>
      <c r="N34" s="826"/>
    </row>
    <row r="35" spans="1:14" ht="20">
      <c r="A35" s="431" t="s">
        <v>3110</v>
      </c>
      <c r="B35" s="825" t="s">
        <v>3149</v>
      </c>
      <c r="C35" s="825"/>
      <c r="D35" s="825"/>
      <c r="E35" s="825"/>
      <c r="F35" s="825"/>
      <c r="G35" s="825"/>
      <c r="H35" s="825"/>
      <c r="I35" s="825"/>
      <c r="J35" s="825"/>
      <c r="K35" s="825"/>
      <c r="L35" s="825"/>
      <c r="M35" s="825"/>
      <c r="N35" s="825"/>
    </row>
    <row r="36" spans="1:14" ht="20">
      <c r="A36" s="431" t="s">
        <v>3111</v>
      </c>
      <c r="B36" s="825" t="s">
        <v>3150</v>
      </c>
      <c r="C36" s="825"/>
      <c r="D36" s="825"/>
      <c r="E36" s="825"/>
      <c r="F36" s="825"/>
      <c r="G36" s="825"/>
      <c r="H36" s="825"/>
      <c r="I36" s="825"/>
      <c r="J36" s="825"/>
      <c r="K36" s="825"/>
      <c r="L36" s="825"/>
      <c r="M36" s="825"/>
      <c r="N36" s="825"/>
    </row>
    <row r="37" spans="1:14" ht="20">
      <c r="A37" s="431" t="s">
        <v>3123</v>
      </c>
      <c r="B37" s="825" t="s">
        <v>3151</v>
      </c>
      <c r="C37" s="825"/>
      <c r="D37" s="825"/>
      <c r="E37" s="825"/>
      <c r="F37" s="825"/>
      <c r="G37" s="825"/>
      <c r="H37" s="825"/>
      <c r="I37" s="825"/>
      <c r="J37" s="825"/>
      <c r="K37" s="825"/>
      <c r="L37" s="825"/>
      <c r="M37" s="825"/>
      <c r="N37" s="825"/>
    </row>
    <row r="38" spans="1:14" ht="20">
      <c r="A38" s="431" t="s">
        <v>3135</v>
      </c>
      <c r="B38" s="825" t="s">
        <v>3152</v>
      </c>
      <c r="C38" s="825"/>
      <c r="D38" s="825"/>
      <c r="E38" s="825"/>
      <c r="F38" s="825"/>
      <c r="G38" s="825"/>
      <c r="H38" s="825"/>
      <c r="I38" s="825"/>
      <c r="J38" s="825"/>
      <c r="K38" s="825"/>
      <c r="L38" s="825"/>
      <c r="M38" s="825"/>
      <c r="N38" s="825"/>
    </row>
    <row r="39" spans="1:14" ht="20">
      <c r="A39" s="431" t="s">
        <v>3138</v>
      </c>
      <c r="B39" s="825" t="s">
        <v>3153</v>
      </c>
      <c r="C39" s="825"/>
      <c r="D39" s="825"/>
      <c r="E39" s="825"/>
      <c r="F39" s="825"/>
      <c r="G39" s="825"/>
      <c r="H39" s="825"/>
      <c r="I39" s="825"/>
      <c r="J39" s="825"/>
      <c r="K39" s="825"/>
      <c r="L39" s="825"/>
      <c r="M39" s="825"/>
      <c r="N39" s="825"/>
    </row>
    <row r="40" spans="1:14" ht="20">
      <c r="A40" s="431" t="s">
        <v>3139</v>
      </c>
      <c r="B40" s="825" t="s">
        <v>3154</v>
      </c>
      <c r="C40" s="825"/>
      <c r="D40" s="825"/>
      <c r="E40" s="825"/>
      <c r="F40" s="825"/>
      <c r="G40" s="825"/>
      <c r="H40" s="825"/>
      <c r="I40" s="825"/>
      <c r="J40" s="825"/>
      <c r="K40" s="825"/>
      <c r="L40" s="825"/>
      <c r="M40" s="825"/>
      <c r="N40" s="825"/>
    </row>
    <row r="41" spans="1:14">
      <c r="B41" s="827"/>
      <c r="C41" s="827"/>
      <c r="D41" s="827"/>
      <c r="E41" s="827"/>
      <c r="F41" s="827"/>
      <c r="G41" s="827"/>
      <c r="H41" s="827"/>
      <c r="I41" s="827"/>
      <c r="J41" s="827"/>
      <c r="K41" s="827"/>
      <c r="L41" s="827"/>
      <c r="M41" s="827"/>
      <c r="N41" s="827"/>
    </row>
    <row r="42" spans="1:14">
      <c r="A42" s="760" t="s">
        <v>3100</v>
      </c>
      <c r="B42" s="760"/>
      <c r="C42" s="760"/>
      <c r="D42" s="760"/>
      <c r="E42" s="760"/>
      <c r="F42" s="760"/>
      <c r="G42" s="760"/>
      <c r="H42" s="760"/>
      <c r="I42" s="760"/>
      <c r="J42" s="760"/>
    </row>
    <row r="43" spans="1:14">
      <c r="A43" s="195" t="s">
        <v>3106</v>
      </c>
      <c r="B43" s="195" t="s">
        <v>3107</v>
      </c>
      <c r="C43" s="195" t="s">
        <v>3108</v>
      </c>
      <c r="D43" s="195" t="s">
        <v>3109</v>
      </c>
      <c r="E43" s="195" t="s">
        <v>856</v>
      </c>
      <c r="F43" s="195" t="s">
        <v>3110</v>
      </c>
      <c r="G43" s="195" t="s">
        <v>3111</v>
      </c>
      <c r="H43" s="195" t="s">
        <v>3112</v>
      </c>
      <c r="I43" s="195" t="s">
        <v>3122</v>
      </c>
      <c r="J43" s="195" t="s">
        <v>3123</v>
      </c>
      <c r="K43" s="195" t="s">
        <v>3124</v>
      </c>
      <c r="L43" s="195"/>
    </row>
    <row r="44" spans="1:14" ht="15" customHeight="1">
      <c r="A44" s="820" t="s">
        <v>3092</v>
      </c>
      <c r="B44" s="822" t="s">
        <v>3101</v>
      </c>
      <c r="C44" s="823"/>
      <c r="D44" s="823"/>
      <c r="E44" s="823"/>
      <c r="F44" s="824"/>
      <c r="G44" s="822" t="s">
        <v>3102</v>
      </c>
      <c r="H44" s="823"/>
      <c r="I44" s="823"/>
      <c r="J44" s="823"/>
      <c r="K44" s="824"/>
    </row>
    <row r="45" spans="1:14" ht="100">
      <c r="A45" s="821"/>
      <c r="B45" s="465" t="s">
        <v>3103</v>
      </c>
      <c r="C45" s="465" t="s">
        <v>758</v>
      </c>
      <c r="D45" s="465" t="s">
        <v>3113</v>
      </c>
      <c r="E45" s="465" t="s">
        <v>3155</v>
      </c>
      <c r="F45" s="465" t="s">
        <v>3399</v>
      </c>
      <c r="G45" s="465" t="s">
        <v>3394</v>
      </c>
      <c r="H45" s="465" t="s">
        <v>3104</v>
      </c>
      <c r="I45" s="465" t="s">
        <v>3105</v>
      </c>
      <c r="J45" s="509" t="s">
        <v>3156</v>
      </c>
      <c r="K45" s="466" t="s">
        <v>3157</v>
      </c>
    </row>
    <row r="46" spans="1:14">
      <c r="A46" s="421"/>
      <c r="B46" s="421"/>
      <c r="C46" s="421"/>
      <c r="D46" s="421"/>
      <c r="E46" s="421"/>
      <c r="F46" s="421"/>
      <c r="G46" s="421"/>
      <c r="H46" s="421"/>
      <c r="I46" s="421"/>
      <c r="J46" s="421"/>
      <c r="K46" s="421"/>
    </row>
    <row r="47" spans="1:14">
      <c r="A47" s="421"/>
      <c r="B47" s="421"/>
      <c r="C47" s="421"/>
      <c r="D47" s="421"/>
      <c r="E47" s="421"/>
      <c r="F47" s="421"/>
      <c r="G47" s="421"/>
      <c r="H47" s="421"/>
      <c r="I47" s="421"/>
      <c r="J47" s="421"/>
      <c r="K47" s="421"/>
    </row>
    <row r="48" spans="1:14" ht="20">
      <c r="A48" s="376" t="s">
        <v>7</v>
      </c>
      <c r="B48" s="376"/>
      <c r="C48" s="376"/>
      <c r="D48" s="376"/>
      <c r="E48" s="376"/>
      <c r="F48" s="376"/>
      <c r="G48" s="376"/>
      <c r="H48" s="376"/>
      <c r="I48" s="376"/>
      <c r="J48" s="376"/>
      <c r="K48" s="376"/>
    </row>
    <row r="51" spans="1:29">
      <c r="A51" s="268" t="s">
        <v>3106</v>
      </c>
      <c r="B51" s="829" t="s">
        <v>3158</v>
      </c>
      <c r="C51" s="829"/>
      <c r="D51" s="829"/>
      <c r="E51" s="829"/>
      <c r="F51" s="829"/>
      <c r="G51" s="829"/>
      <c r="H51" s="829"/>
      <c r="I51" s="829"/>
      <c r="J51" s="829"/>
    </row>
    <row r="52" spans="1:29">
      <c r="A52" s="194" t="s">
        <v>3107</v>
      </c>
      <c r="B52" s="829" t="s">
        <v>3159</v>
      </c>
      <c r="C52" s="829"/>
      <c r="D52" s="829"/>
      <c r="E52" s="829"/>
      <c r="F52" s="829"/>
      <c r="G52" s="829"/>
      <c r="H52" s="829"/>
      <c r="I52" s="829"/>
      <c r="J52" s="829"/>
    </row>
    <row r="53" spans="1:29" ht="20">
      <c r="A53" s="459" t="s">
        <v>3108</v>
      </c>
      <c r="B53" s="829" t="s">
        <v>3160</v>
      </c>
      <c r="C53" s="829"/>
      <c r="D53" s="829"/>
      <c r="E53" s="829"/>
      <c r="F53" s="829"/>
      <c r="G53" s="829"/>
      <c r="H53" s="829"/>
      <c r="I53" s="829"/>
      <c r="J53" s="829"/>
      <c r="K53" s="459"/>
      <c r="L53" s="459"/>
      <c r="M53" s="459"/>
      <c r="N53" s="459"/>
      <c r="O53" s="459"/>
      <c r="P53" s="459"/>
      <c r="Q53" s="459"/>
      <c r="R53" s="459"/>
      <c r="S53" s="459"/>
      <c r="T53" s="459"/>
      <c r="U53" s="459"/>
      <c r="V53" s="459"/>
      <c r="W53" s="459"/>
      <c r="X53" s="459"/>
      <c r="Y53" s="459"/>
      <c r="Z53" s="459"/>
      <c r="AA53" s="459"/>
      <c r="AB53" s="459"/>
      <c r="AC53" s="459"/>
    </row>
    <row r="54" spans="1:29">
      <c r="A54" s="194" t="s">
        <v>3109</v>
      </c>
      <c r="B54" s="829" t="s">
        <v>3161</v>
      </c>
      <c r="C54" s="829"/>
      <c r="D54" s="829"/>
      <c r="E54" s="829"/>
      <c r="F54" s="829"/>
      <c r="G54" s="829"/>
      <c r="H54" s="829"/>
      <c r="I54" s="829"/>
      <c r="J54" s="829"/>
      <c r="K54" s="459"/>
      <c r="L54" s="459"/>
      <c r="M54" s="459"/>
      <c r="N54" s="459"/>
      <c r="O54" s="459"/>
      <c r="P54" s="459"/>
      <c r="Q54" s="459"/>
      <c r="R54" s="459"/>
      <c r="S54" s="459"/>
      <c r="T54" s="459"/>
      <c r="U54" s="459"/>
      <c r="V54" s="459"/>
      <c r="W54" s="459"/>
      <c r="X54" s="459"/>
      <c r="Y54" s="459"/>
      <c r="Z54" s="459"/>
      <c r="AA54" s="459"/>
      <c r="AB54" s="459"/>
      <c r="AC54" s="459"/>
    </row>
    <row r="55" spans="1:29" ht="20">
      <c r="A55" s="459" t="s">
        <v>856</v>
      </c>
      <c r="B55" s="829" t="s">
        <v>3162</v>
      </c>
      <c r="C55" s="829"/>
      <c r="D55" s="829"/>
      <c r="E55" s="829"/>
      <c r="F55" s="829"/>
      <c r="G55" s="829"/>
      <c r="H55" s="829"/>
      <c r="I55" s="829"/>
      <c r="J55" s="829"/>
      <c r="K55" s="459"/>
      <c r="L55" s="459"/>
      <c r="M55" s="459"/>
      <c r="N55" s="459"/>
      <c r="O55" s="459"/>
      <c r="P55" s="459"/>
      <c r="Q55" s="459"/>
      <c r="R55" s="459"/>
      <c r="S55" s="459"/>
      <c r="T55" s="459"/>
      <c r="U55" s="459"/>
      <c r="V55" s="459"/>
      <c r="W55" s="459"/>
      <c r="X55" s="459"/>
      <c r="Y55" s="459"/>
      <c r="Z55" s="459"/>
      <c r="AA55" s="459"/>
      <c r="AB55" s="459"/>
      <c r="AC55" s="459"/>
    </row>
    <row r="56" spans="1:29">
      <c r="A56" s="194" t="s">
        <v>3110</v>
      </c>
      <c r="B56" s="829" t="s">
        <v>3400</v>
      </c>
      <c r="C56" s="829"/>
      <c r="D56" s="829"/>
      <c r="E56" s="829"/>
      <c r="F56" s="829"/>
      <c r="G56" s="829"/>
      <c r="H56" s="829"/>
      <c r="I56" s="829"/>
      <c r="J56" s="829"/>
      <c r="K56" s="458"/>
      <c r="L56" s="458"/>
      <c r="M56" s="458"/>
      <c r="N56" s="458"/>
      <c r="O56" s="458"/>
      <c r="P56" s="458"/>
      <c r="Q56" s="458"/>
      <c r="R56" s="458"/>
      <c r="S56" s="458"/>
      <c r="T56" s="460"/>
      <c r="U56" s="458"/>
      <c r="V56" s="461"/>
      <c r="W56" s="461"/>
      <c r="X56" s="461"/>
      <c r="Y56" s="461"/>
      <c r="Z56" s="461"/>
      <c r="AA56" s="461"/>
      <c r="AB56" s="461"/>
      <c r="AC56" s="458"/>
    </row>
    <row r="57" spans="1:29" ht="20">
      <c r="A57" s="459" t="s">
        <v>3111</v>
      </c>
      <c r="B57" s="829" t="s">
        <v>3398</v>
      </c>
      <c r="C57" s="829"/>
      <c r="D57" s="829"/>
      <c r="E57" s="829"/>
      <c r="F57" s="829"/>
      <c r="G57" s="829"/>
      <c r="H57" s="829"/>
      <c r="I57" s="829"/>
      <c r="J57" s="829"/>
      <c r="K57" s="458"/>
      <c r="L57" s="458"/>
      <c r="M57" s="458"/>
      <c r="N57" s="458"/>
      <c r="O57" s="458"/>
      <c r="P57" s="458"/>
      <c r="Q57" s="458"/>
      <c r="R57" s="458"/>
      <c r="S57" s="458"/>
      <c r="T57" s="460"/>
      <c r="U57" s="458"/>
      <c r="V57" s="461"/>
      <c r="W57" s="461"/>
      <c r="X57" s="461"/>
      <c r="Y57" s="461"/>
      <c r="Z57" s="461"/>
      <c r="AA57" s="461"/>
      <c r="AB57" s="461"/>
      <c r="AC57" s="458"/>
    </row>
    <row r="58" spans="1:29" ht="39" customHeight="1">
      <c r="A58" s="194" t="s">
        <v>3112</v>
      </c>
      <c r="B58" s="829" t="s">
        <v>3163</v>
      </c>
      <c r="C58" s="829"/>
      <c r="D58" s="829"/>
      <c r="E58" s="829"/>
      <c r="F58" s="829"/>
      <c r="G58" s="829"/>
      <c r="H58" s="829"/>
      <c r="I58" s="829"/>
      <c r="J58" s="829"/>
      <c r="K58" s="458"/>
      <c r="L58" s="458"/>
      <c r="M58" s="458"/>
      <c r="N58" s="458"/>
      <c r="O58" s="458"/>
      <c r="P58" s="458"/>
      <c r="Q58" s="458"/>
      <c r="R58" s="458"/>
      <c r="S58" s="458"/>
      <c r="T58" s="460"/>
      <c r="U58" s="458"/>
      <c r="V58" s="461"/>
      <c r="W58" s="461"/>
      <c r="X58" s="461"/>
      <c r="Y58" s="461"/>
      <c r="Z58" s="461"/>
      <c r="AA58" s="461"/>
      <c r="AB58" s="461"/>
      <c r="AC58" s="458"/>
    </row>
    <row r="59" spans="1:29" ht="39.75" customHeight="1">
      <c r="A59" s="462" t="s">
        <v>3122</v>
      </c>
      <c r="B59" s="829" t="s">
        <v>3164</v>
      </c>
      <c r="C59" s="829"/>
      <c r="D59" s="829"/>
      <c r="E59" s="829"/>
      <c r="F59" s="829"/>
      <c r="G59" s="829"/>
      <c r="H59" s="829"/>
      <c r="I59" s="829"/>
      <c r="J59" s="829"/>
      <c r="K59" s="458"/>
      <c r="L59" s="458"/>
      <c r="M59" s="458"/>
      <c r="N59" s="458"/>
      <c r="O59" s="458"/>
      <c r="P59" s="458"/>
      <c r="Q59" s="458"/>
      <c r="R59" s="458"/>
      <c r="S59" s="458"/>
      <c r="T59" s="458"/>
      <c r="U59" s="458"/>
      <c r="V59" s="458"/>
      <c r="W59" s="458"/>
      <c r="X59" s="458"/>
      <c r="Y59" s="463"/>
      <c r="Z59" s="463"/>
      <c r="AA59" s="464"/>
      <c r="AB59" s="463"/>
      <c r="AC59" s="458"/>
    </row>
    <row r="60" spans="1:29" ht="18.75" customHeight="1">
      <c r="A60" s="194" t="s">
        <v>3123</v>
      </c>
      <c r="B60" s="829" t="s">
        <v>3165</v>
      </c>
      <c r="C60" s="829"/>
      <c r="D60" s="829"/>
      <c r="E60" s="829"/>
      <c r="F60" s="829"/>
      <c r="G60" s="829"/>
      <c r="H60" s="829"/>
      <c r="I60" s="829"/>
      <c r="J60" s="829"/>
    </row>
    <row r="61" spans="1:29" ht="20">
      <c r="A61" s="462" t="s">
        <v>3124</v>
      </c>
      <c r="B61" s="829" t="s">
        <v>3166</v>
      </c>
      <c r="C61" s="829"/>
      <c r="D61" s="829"/>
      <c r="E61" s="829"/>
      <c r="F61" s="829"/>
      <c r="G61" s="829"/>
      <c r="H61" s="829"/>
      <c r="I61" s="829"/>
      <c r="J61" s="829"/>
    </row>
    <row r="62" spans="1:29">
      <c r="A62" s="458"/>
      <c r="B62" s="458"/>
      <c r="C62" s="458"/>
      <c r="D62" s="458"/>
      <c r="E62" s="458"/>
      <c r="F62" s="458"/>
      <c r="G62" s="458"/>
    </row>
  </sheetData>
  <mergeCells count="34">
    <mergeCell ref="B56:J56"/>
    <mergeCell ref="B61:J61"/>
    <mergeCell ref="B60:J60"/>
    <mergeCell ref="B59:J59"/>
    <mergeCell ref="B57:J57"/>
    <mergeCell ref="B58:J58"/>
    <mergeCell ref="B51:J51"/>
    <mergeCell ref="B52:J52"/>
    <mergeCell ref="B53:J53"/>
    <mergeCell ref="B54:J54"/>
    <mergeCell ref="B55:J55"/>
    <mergeCell ref="B12:N12"/>
    <mergeCell ref="B13:N13"/>
    <mergeCell ref="B14:N14"/>
    <mergeCell ref="B15:N15"/>
    <mergeCell ref="A42:J42"/>
    <mergeCell ref="A1:N1"/>
    <mergeCell ref="B8:N8"/>
    <mergeCell ref="B9:N9"/>
    <mergeCell ref="B10:N10"/>
    <mergeCell ref="B11:N11"/>
    <mergeCell ref="A44:A45"/>
    <mergeCell ref="B44:F44"/>
    <mergeCell ref="B32:N32"/>
    <mergeCell ref="B33:N33"/>
    <mergeCell ref="B34:N34"/>
    <mergeCell ref="B35:N35"/>
    <mergeCell ref="B36:N36"/>
    <mergeCell ref="B37:N37"/>
    <mergeCell ref="B38:N38"/>
    <mergeCell ref="B39:N39"/>
    <mergeCell ref="B40:N40"/>
    <mergeCell ref="B41:N41"/>
    <mergeCell ref="G44:K44"/>
  </mergeCells>
  <pageMargins left="0.25" right="0.25" top="0.75" bottom="0.75" header="0.3" footer="0.3"/>
  <pageSetup scale="40" orientation="portrait" r:id="rId1"/>
  <rowBreaks count="1" manualBreakCount="1">
    <brk id="16" max="1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pageSetUpPr fitToPage="1"/>
  </sheetPr>
  <dimension ref="A1:AB15"/>
  <sheetViews>
    <sheetView zoomScaleNormal="100" workbookViewId="0">
      <selection activeCell="E16" sqref="A1:XFD1048576"/>
    </sheetView>
  </sheetViews>
  <sheetFormatPr baseColWidth="10" defaultColWidth="9.1640625" defaultRowHeight="19"/>
  <cols>
    <col min="1" max="1" width="17.33203125" style="268" customWidth="1"/>
    <col min="2" max="2" width="11" style="268" customWidth="1"/>
    <col min="3" max="3" width="13.5" style="268" customWidth="1"/>
    <col min="4" max="5" width="11.6640625" style="268" customWidth="1"/>
    <col min="6" max="6" width="11.5" style="268" customWidth="1"/>
    <col min="7" max="7" width="10.6640625" style="268" customWidth="1"/>
    <col min="8" max="8" width="11.1640625" style="268" customWidth="1"/>
    <col min="9" max="9" width="11" style="268" customWidth="1"/>
    <col min="10" max="10" width="10.83203125" style="268" customWidth="1"/>
    <col min="11" max="12" width="10.5" style="268" customWidth="1"/>
    <col min="13" max="13" width="11.6640625" style="268" customWidth="1"/>
    <col min="14" max="14" width="9.83203125" style="268" customWidth="1"/>
    <col min="15" max="15" width="12.5" style="268" customWidth="1"/>
    <col min="16" max="16" width="12.6640625" style="268" customWidth="1"/>
    <col min="17" max="17" width="10.83203125" style="268" customWidth="1"/>
    <col min="18" max="19" width="11.6640625" style="268" customWidth="1"/>
    <col min="20" max="20" width="9.6640625" style="268" customWidth="1"/>
    <col min="21" max="21" width="10.83203125" style="268" customWidth="1"/>
    <col min="22" max="22" width="11.83203125" style="268" customWidth="1"/>
    <col min="23" max="23" width="10.6640625" style="268" customWidth="1"/>
    <col min="24" max="24" width="11" style="268" customWidth="1"/>
    <col min="25" max="25" width="11.5" style="268" customWidth="1"/>
    <col min="26" max="26" width="9.5" style="268" customWidth="1"/>
    <col min="27" max="27" width="11.1640625" style="268" customWidth="1"/>
    <col min="28" max="28" width="10.5" style="268" customWidth="1"/>
    <col min="29" max="54" width="14.5" style="268" customWidth="1"/>
    <col min="55" max="16384" width="9.1640625" style="268"/>
  </cols>
  <sheetData>
    <row r="1" spans="1:28">
      <c r="A1" s="760" t="s">
        <v>641</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row>
    <row r="2" spans="1:28" ht="69" customHeight="1">
      <c r="A2" s="694" t="s">
        <v>0</v>
      </c>
      <c r="B2" s="694" t="s">
        <v>640</v>
      </c>
      <c r="C2" s="694" t="s">
        <v>3389</v>
      </c>
      <c r="D2" s="738" t="s">
        <v>376</v>
      </c>
      <c r="E2" s="830"/>
      <c r="F2" s="830"/>
      <c r="G2" s="738" t="s">
        <v>377</v>
      </c>
      <c r="H2" s="830"/>
      <c r="I2" s="830"/>
      <c r="J2" s="738" t="s">
        <v>378</v>
      </c>
      <c r="K2" s="830"/>
      <c r="L2" s="830"/>
      <c r="M2" s="738" t="s">
        <v>379</v>
      </c>
      <c r="N2" s="830"/>
      <c r="O2" s="830"/>
      <c r="P2" s="738" t="s">
        <v>380</v>
      </c>
      <c r="Q2" s="830"/>
      <c r="R2" s="830"/>
      <c r="S2" s="738" t="s">
        <v>381</v>
      </c>
      <c r="T2" s="830"/>
      <c r="U2" s="830"/>
      <c r="V2" s="738" t="s">
        <v>382</v>
      </c>
      <c r="W2" s="830"/>
      <c r="X2" s="830"/>
      <c r="Y2" s="738" t="s">
        <v>383</v>
      </c>
      <c r="Z2" s="830"/>
      <c r="AA2" s="830"/>
    </row>
    <row r="3" spans="1:28" ht="80">
      <c r="A3" s="705"/>
      <c r="B3" s="694"/>
      <c r="C3" s="694"/>
      <c r="D3" s="468" t="str">
        <f>"Jumlah (Juta Rupiah)"</f>
        <v>Jumlah (Juta Rupiah)</v>
      </c>
      <c r="E3" s="468" t="str">
        <f>"Jumlah Polis"</f>
        <v>Jumlah Polis</v>
      </c>
      <c r="F3" s="468" t="str">
        <f>"Jumlah Peserta/Objek Asuransi"</f>
        <v>Jumlah Peserta/Objek Asuransi</v>
      </c>
      <c r="G3" s="468" t="str">
        <f>"Jumlah (Juta Rupiah)"</f>
        <v>Jumlah (Juta Rupiah)</v>
      </c>
      <c r="H3" s="468" t="str">
        <f>"Jumlah Polis"</f>
        <v>Jumlah Polis</v>
      </c>
      <c r="I3" s="468" t="str">
        <f>"Jumlah Peserta/Objek Asuransi"</f>
        <v>Jumlah Peserta/Objek Asuransi</v>
      </c>
      <c r="J3" s="468" t="str">
        <f>"Jumlah (Juta Rupiah)"</f>
        <v>Jumlah (Juta Rupiah)</v>
      </c>
      <c r="K3" s="468" t="str">
        <f>"Jumlah Polis"</f>
        <v>Jumlah Polis</v>
      </c>
      <c r="L3" s="468" t="str">
        <f>"Jumlah Peserta/Objek Asuransi"</f>
        <v>Jumlah Peserta/Objek Asuransi</v>
      </c>
      <c r="M3" s="468" t="str">
        <f>"Jumlah (Juta Rupiah)"</f>
        <v>Jumlah (Juta Rupiah)</v>
      </c>
      <c r="N3" s="468" t="str">
        <f>"Jumlah Polis"</f>
        <v>Jumlah Polis</v>
      </c>
      <c r="O3" s="468" t="str">
        <f>"Jumlah Peserta/Objek Asuransi"</f>
        <v>Jumlah Peserta/Objek Asuransi</v>
      </c>
      <c r="P3" s="468" t="str">
        <f>"Jumlah (Juta Rupiah)"</f>
        <v>Jumlah (Juta Rupiah)</v>
      </c>
      <c r="Q3" s="468" t="str">
        <f>"Jumlah Polis"</f>
        <v>Jumlah Polis</v>
      </c>
      <c r="R3" s="468" t="str">
        <f>"Jumlah Peserta/Objek Asuransi"</f>
        <v>Jumlah Peserta/Objek Asuransi</v>
      </c>
      <c r="S3" s="468" t="str">
        <f>"Jumlah (Juta Rupiah)"</f>
        <v>Jumlah (Juta Rupiah)</v>
      </c>
      <c r="T3" s="468" t="str">
        <f>"Jumlah Polis"</f>
        <v>Jumlah Polis</v>
      </c>
      <c r="U3" s="468" t="str">
        <f>"Jumlah Peserta/Objek Asuransi"</f>
        <v>Jumlah Peserta/Objek Asuransi</v>
      </c>
      <c r="V3" s="468" t="str">
        <f>"Jumlah (Juta Rupiah)"</f>
        <v>Jumlah (Juta Rupiah)</v>
      </c>
      <c r="W3" s="468" t="str">
        <f>"Jumlah Polis"</f>
        <v>Jumlah Polis</v>
      </c>
      <c r="X3" s="468" t="str">
        <f>"Jumlah Peserta/Objek Asuransi"</f>
        <v>Jumlah Peserta/Objek Asuransi</v>
      </c>
      <c r="Y3" s="468" t="str">
        <f>"Jumlah (Juta Rupiah)"</f>
        <v>Jumlah (Juta Rupiah)</v>
      </c>
      <c r="Z3" s="468" t="str">
        <f>"Jumlah Polis"</f>
        <v>Jumlah Polis</v>
      </c>
      <c r="AA3" s="468" t="str">
        <f>"Jumlah Peserta/Objek Asuransi"</f>
        <v>Jumlah Peserta/Objek Asuransi</v>
      </c>
    </row>
    <row r="4" spans="1:28" ht="20">
      <c r="A4" s="376" t="s">
        <v>423</v>
      </c>
      <c r="B4" s="469"/>
      <c r="C4" s="469"/>
      <c r="D4" s="470"/>
      <c r="E4" s="470"/>
      <c r="F4" s="470"/>
      <c r="G4" s="470"/>
      <c r="H4" s="470"/>
      <c r="I4" s="470"/>
      <c r="J4" s="470"/>
      <c r="K4" s="471"/>
      <c r="L4" s="470"/>
      <c r="M4" s="470"/>
      <c r="N4" s="470"/>
      <c r="O4" s="470"/>
      <c r="P4" s="470"/>
      <c r="Q4" s="470"/>
      <c r="R4" s="470"/>
      <c r="S4" s="470"/>
      <c r="T4" s="470"/>
      <c r="U4" s="470"/>
      <c r="V4" s="470"/>
      <c r="W4" s="470"/>
      <c r="X4" s="470"/>
      <c r="Y4" s="470"/>
      <c r="Z4" s="470"/>
      <c r="AA4" s="470"/>
    </row>
    <row r="5" spans="1:28" ht="20">
      <c r="A5" s="376" t="s">
        <v>424</v>
      </c>
      <c r="B5" s="469"/>
      <c r="C5" s="469"/>
      <c r="D5" s="470"/>
      <c r="E5" s="470"/>
      <c r="F5" s="470"/>
      <c r="G5" s="470"/>
      <c r="H5" s="470"/>
      <c r="I5" s="470"/>
      <c r="J5" s="470"/>
      <c r="K5" s="471"/>
      <c r="L5" s="470"/>
      <c r="M5" s="470"/>
      <c r="N5" s="470"/>
      <c r="O5" s="470"/>
      <c r="P5" s="470"/>
      <c r="Q5" s="470"/>
      <c r="R5" s="470"/>
      <c r="S5" s="470"/>
      <c r="T5" s="470"/>
      <c r="U5" s="470"/>
      <c r="V5" s="470"/>
      <c r="W5" s="470"/>
      <c r="X5" s="470"/>
      <c r="Y5" s="470"/>
      <c r="Z5" s="470"/>
      <c r="AA5" s="470"/>
    </row>
    <row r="6" spans="1:28" ht="40">
      <c r="A6" s="376" t="s">
        <v>425</v>
      </c>
      <c r="B6" s="469"/>
      <c r="C6" s="469"/>
      <c r="D6" s="470"/>
      <c r="E6" s="470"/>
      <c r="F6" s="470"/>
      <c r="G6" s="470"/>
      <c r="H6" s="470"/>
      <c r="I6" s="470"/>
      <c r="J6" s="470"/>
      <c r="K6" s="471"/>
      <c r="L6" s="470"/>
      <c r="M6" s="470"/>
      <c r="N6" s="470"/>
      <c r="O6" s="470"/>
      <c r="P6" s="470"/>
      <c r="Q6" s="470"/>
      <c r="R6" s="470"/>
      <c r="S6" s="470"/>
      <c r="T6" s="470"/>
      <c r="U6" s="470"/>
      <c r="V6" s="470"/>
      <c r="W6" s="470"/>
      <c r="X6" s="470"/>
      <c r="Y6" s="470"/>
      <c r="Z6" s="470"/>
      <c r="AA6" s="470"/>
    </row>
    <row r="7" spans="1:28" ht="20">
      <c r="A7" s="376" t="s">
        <v>7</v>
      </c>
      <c r="B7" s="351"/>
      <c r="C7" s="351"/>
      <c r="D7" s="472">
        <f>SUM(D4:D6)</f>
        <v>0</v>
      </c>
      <c r="E7" s="472">
        <f t="shared" ref="E7:R7" si="0">SUM(E4:E6)</f>
        <v>0</v>
      </c>
      <c r="F7" s="472">
        <f t="shared" si="0"/>
        <v>0</v>
      </c>
      <c r="G7" s="472">
        <f t="shared" si="0"/>
        <v>0</v>
      </c>
      <c r="H7" s="472">
        <f t="shared" si="0"/>
        <v>0</v>
      </c>
      <c r="I7" s="472">
        <f t="shared" si="0"/>
        <v>0</v>
      </c>
      <c r="J7" s="472">
        <f t="shared" si="0"/>
        <v>0</v>
      </c>
      <c r="K7" s="473">
        <f t="shared" si="0"/>
        <v>0</v>
      </c>
      <c r="L7" s="472">
        <f t="shared" si="0"/>
        <v>0</v>
      </c>
      <c r="M7" s="472">
        <f t="shared" si="0"/>
        <v>0</v>
      </c>
      <c r="N7" s="472">
        <f t="shared" si="0"/>
        <v>0</v>
      </c>
      <c r="O7" s="472">
        <f t="shared" si="0"/>
        <v>0</v>
      </c>
      <c r="P7" s="472">
        <f t="shared" si="0"/>
        <v>0</v>
      </c>
      <c r="Q7" s="472">
        <f t="shared" si="0"/>
        <v>0</v>
      </c>
      <c r="R7" s="472">
        <f t="shared" si="0"/>
        <v>0</v>
      </c>
      <c r="S7" s="472">
        <f t="shared" ref="S7:AA7" si="1">SUM(S4:S6)</f>
        <v>0</v>
      </c>
      <c r="T7" s="472">
        <f t="shared" si="1"/>
        <v>0</v>
      </c>
      <c r="U7" s="472">
        <f t="shared" si="1"/>
        <v>0</v>
      </c>
      <c r="V7" s="472">
        <f t="shared" si="1"/>
        <v>0</v>
      </c>
      <c r="W7" s="472">
        <f t="shared" si="1"/>
        <v>0</v>
      </c>
      <c r="X7" s="472">
        <f t="shared" si="1"/>
        <v>0</v>
      </c>
      <c r="Y7" s="472">
        <f t="shared" si="1"/>
        <v>0</v>
      </c>
      <c r="Z7" s="472">
        <f t="shared" si="1"/>
        <v>0</v>
      </c>
      <c r="AA7" s="472">
        <f t="shared" si="1"/>
        <v>0</v>
      </c>
    </row>
    <row r="9" spans="1:28">
      <c r="A9" s="760" t="s">
        <v>641</v>
      </c>
      <c r="B9" s="760"/>
      <c r="C9" s="760"/>
      <c r="D9" s="760"/>
      <c r="E9" s="760"/>
      <c r="F9" s="760"/>
      <c r="G9" s="760"/>
      <c r="H9" s="760"/>
      <c r="I9" s="760"/>
      <c r="J9" s="760"/>
      <c r="K9" s="760"/>
      <c r="L9" s="760"/>
      <c r="M9" s="760"/>
      <c r="N9" s="760"/>
      <c r="O9" s="760"/>
      <c r="P9" s="760"/>
      <c r="Q9" s="760"/>
      <c r="R9" s="760"/>
      <c r="S9" s="760"/>
      <c r="T9" s="760"/>
      <c r="U9" s="760"/>
      <c r="V9" s="760"/>
      <c r="W9" s="760"/>
      <c r="X9" s="760"/>
      <c r="Y9" s="760"/>
      <c r="Z9" s="760"/>
      <c r="AA9" s="760"/>
      <c r="AB9" s="760"/>
    </row>
    <row r="10" spans="1:28" ht="18" customHeight="1">
      <c r="A10" s="694" t="s">
        <v>0</v>
      </c>
      <c r="B10" s="738" t="s">
        <v>384</v>
      </c>
      <c r="C10" s="830"/>
      <c r="D10" s="830"/>
      <c r="E10" s="738" t="s">
        <v>385</v>
      </c>
      <c r="F10" s="830"/>
      <c r="G10" s="830"/>
      <c r="H10" s="738" t="s">
        <v>636</v>
      </c>
      <c r="I10" s="830"/>
      <c r="J10" s="830"/>
      <c r="K10" s="738" t="s">
        <v>388</v>
      </c>
      <c r="L10" s="830"/>
      <c r="M10" s="830"/>
      <c r="N10" s="738" t="s">
        <v>389</v>
      </c>
      <c r="O10" s="830"/>
      <c r="P10" s="830"/>
      <c r="Q10" s="738" t="s">
        <v>390</v>
      </c>
      <c r="R10" s="830"/>
      <c r="S10" s="830"/>
      <c r="T10" s="738" t="s">
        <v>637</v>
      </c>
      <c r="U10" s="830"/>
      <c r="V10" s="830"/>
      <c r="W10" s="738" t="s">
        <v>2</v>
      </c>
      <c r="X10" s="830"/>
      <c r="Y10" s="830"/>
      <c r="Z10" s="738" t="s">
        <v>638</v>
      </c>
      <c r="AA10" s="830"/>
      <c r="AB10" s="830"/>
    </row>
    <row r="11" spans="1:28" ht="80">
      <c r="A11" s="705"/>
      <c r="B11" s="468" t="str">
        <f>"Jumlah (Juta Rupiah)"</f>
        <v>Jumlah (Juta Rupiah)</v>
      </c>
      <c r="C11" s="468" t="str">
        <f>"Jumlah Polis"</f>
        <v>Jumlah Polis</v>
      </c>
      <c r="D11" s="468" t="str">
        <f>"Jumlah Peserta /Objek Asuransi"</f>
        <v>Jumlah Peserta /Objek Asuransi</v>
      </c>
      <c r="E11" s="468" t="str">
        <f>"Jumlah (Juta Rupiah)"</f>
        <v>Jumlah (Juta Rupiah)</v>
      </c>
      <c r="F11" s="468" t="str">
        <f>"Jumlah Polis"</f>
        <v>Jumlah Polis</v>
      </c>
      <c r="G11" s="468" t="str">
        <f>"Jumlah Peserta/Objek Asuransi"</f>
        <v>Jumlah Peserta/Objek Asuransi</v>
      </c>
      <c r="H11" s="468" t="str">
        <f>"Jumlah (Juta Rupiah)"</f>
        <v>Jumlah (Juta Rupiah)</v>
      </c>
      <c r="I11" s="468" t="str">
        <f>"Jumlah Polis"</f>
        <v>Jumlah Polis</v>
      </c>
      <c r="J11" s="468" t="str">
        <f>"Jumlah Peserta/Objek Asuransi"</f>
        <v>Jumlah Peserta/Objek Asuransi</v>
      </c>
      <c r="K11" s="468" t="str">
        <f>"Jumlah (Juta Rupiah)"</f>
        <v>Jumlah (Juta Rupiah)</v>
      </c>
      <c r="L11" s="468" t="str">
        <f>"Jumlah Polis"</f>
        <v>Jumlah Polis</v>
      </c>
      <c r="M11" s="468" t="str">
        <f>"Jumlah Peserta/Objek Asuransi"</f>
        <v>Jumlah Peserta/Objek Asuransi</v>
      </c>
      <c r="N11" s="468" t="str">
        <f>"Jumlah (Juta Rupiah)"</f>
        <v>Jumlah (Juta Rupiah)</v>
      </c>
      <c r="O11" s="468" t="str">
        <f>"Jumlah Polis"</f>
        <v>Jumlah Polis</v>
      </c>
      <c r="P11" s="468" t="str">
        <f>"Jumlah Peserta/Objek Asuransi"</f>
        <v>Jumlah Peserta/Objek Asuransi</v>
      </c>
      <c r="Q11" s="468" t="str">
        <f>"Jumlah (Juta Rupiah)"</f>
        <v>Jumlah (Juta Rupiah)</v>
      </c>
      <c r="R11" s="468" t="str">
        <f>"Jumlah Polis"</f>
        <v>Jumlah Polis</v>
      </c>
      <c r="S11" s="468" t="str">
        <f>"Jumlah Peserta/Objek Asuransi"</f>
        <v>Jumlah Peserta/Objek Asuransi</v>
      </c>
      <c r="T11" s="468" t="str">
        <f>"Jumlah (Juta Rupiah)"</f>
        <v>Jumlah (Juta Rupiah)</v>
      </c>
      <c r="U11" s="468" t="str">
        <f>"Jumlah Polis"</f>
        <v>Jumlah Polis</v>
      </c>
      <c r="V11" s="468" t="str">
        <f>"Jumlah Peserta/Objek Asuransi"</f>
        <v>Jumlah Peserta/Objek Asuransi</v>
      </c>
      <c r="W11" s="468" t="str">
        <f>"Jumlah (Juta Rupiah)"</f>
        <v>Jumlah (Juta Rupiah)</v>
      </c>
      <c r="X11" s="468" t="str">
        <f>"Jumlah Polis"</f>
        <v>Jumlah Polis</v>
      </c>
      <c r="Y11" s="468" t="str">
        <f>"Jumlah Peserta/Objek Asuransi"</f>
        <v>Jumlah Peserta/Objek Asuransi</v>
      </c>
      <c r="Z11" s="468" t="str">
        <f>"Jumlah (Juta Rupiah)"</f>
        <v>Jumlah (Juta Rupiah)</v>
      </c>
      <c r="AA11" s="468" t="str">
        <f>"Jumlah Polis"</f>
        <v>Jumlah Polis</v>
      </c>
      <c r="AB11" s="468" t="str">
        <f>"Jumlah Peserta/Objek Asuransi"</f>
        <v>Jumlah Peserta/Objek Asuransi</v>
      </c>
    </row>
    <row r="12" spans="1:28" ht="20">
      <c r="A12" s="376" t="s">
        <v>423</v>
      </c>
      <c r="B12" s="470"/>
      <c r="C12" s="470"/>
      <c r="D12" s="470"/>
      <c r="E12" s="470"/>
      <c r="F12" s="470"/>
      <c r="G12" s="470"/>
      <c r="H12" s="470"/>
      <c r="I12" s="470"/>
      <c r="J12" s="470"/>
      <c r="K12" s="470"/>
      <c r="L12" s="470"/>
      <c r="M12" s="470"/>
      <c r="N12" s="470"/>
      <c r="O12" s="470"/>
      <c r="P12" s="470"/>
      <c r="Q12" s="470"/>
      <c r="R12" s="470"/>
      <c r="S12" s="470"/>
      <c r="T12" s="472"/>
      <c r="U12" s="472"/>
      <c r="V12" s="472"/>
      <c r="W12" s="470"/>
      <c r="X12" s="470"/>
      <c r="Y12" s="470"/>
      <c r="Z12" s="472"/>
      <c r="AA12" s="472"/>
      <c r="AB12" s="472"/>
    </row>
    <row r="13" spans="1:28" ht="20">
      <c r="A13" s="376" t="s">
        <v>424</v>
      </c>
      <c r="B13" s="470"/>
      <c r="C13" s="470"/>
      <c r="D13" s="470"/>
      <c r="E13" s="470"/>
      <c r="F13" s="470"/>
      <c r="G13" s="470"/>
      <c r="H13" s="470"/>
      <c r="I13" s="470"/>
      <c r="J13" s="470"/>
      <c r="K13" s="470"/>
      <c r="L13" s="470"/>
      <c r="M13" s="470"/>
      <c r="N13" s="470"/>
      <c r="O13" s="470"/>
      <c r="P13" s="470"/>
      <c r="Q13" s="470"/>
      <c r="R13" s="470"/>
      <c r="S13" s="470"/>
      <c r="T13" s="472"/>
      <c r="U13" s="472"/>
      <c r="V13" s="472"/>
      <c r="W13" s="470"/>
      <c r="X13" s="470"/>
      <c r="Y13" s="470"/>
      <c r="Z13" s="472"/>
      <c r="AA13" s="472"/>
      <c r="AB13" s="472"/>
    </row>
    <row r="14" spans="1:28" ht="40">
      <c r="A14" s="376" t="s">
        <v>425</v>
      </c>
      <c r="B14" s="470"/>
      <c r="C14" s="470"/>
      <c r="D14" s="470"/>
      <c r="E14" s="470"/>
      <c r="F14" s="470"/>
      <c r="G14" s="470"/>
      <c r="H14" s="470"/>
      <c r="I14" s="470"/>
      <c r="J14" s="470"/>
      <c r="K14" s="470"/>
      <c r="L14" s="470"/>
      <c r="M14" s="470"/>
      <c r="N14" s="470"/>
      <c r="O14" s="470"/>
      <c r="P14" s="470"/>
      <c r="Q14" s="470"/>
      <c r="R14" s="470"/>
      <c r="S14" s="470"/>
      <c r="T14" s="472"/>
      <c r="U14" s="472"/>
      <c r="V14" s="472"/>
      <c r="W14" s="470"/>
      <c r="X14" s="470"/>
      <c r="Y14" s="470"/>
      <c r="Z14" s="472"/>
      <c r="AA14" s="472"/>
      <c r="AB14" s="472"/>
    </row>
    <row r="15" spans="1:28" ht="20">
      <c r="A15" s="376" t="s">
        <v>7</v>
      </c>
      <c r="B15" s="472">
        <f t="shared" ref="B15:S15" si="2">SUM(B12:B14)</f>
        <v>0</v>
      </c>
      <c r="C15" s="472">
        <f t="shared" si="2"/>
        <v>0</v>
      </c>
      <c r="D15" s="472">
        <f t="shared" si="2"/>
        <v>0</v>
      </c>
      <c r="E15" s="472">
        <f t="shared" si="2"/>
        <v>0</v>
      </c>
      <c r="F15" s="472">
        <f t="shared" si="2"/>
        <v>0</v>
      </c>
      <c r="G15" s="472">
        <f t="shared" si="2"/>
        <v>0</v>
      </c>
      <c r="H15" s="472">
        <f t="shared" si="2"/>
        <v>0</v>
      </c>
      <c r="I15" s="472">
        <f t="shared" si="2"/>
        <v>0</v>
      </c>
      <c r="J15" s="472">
        <f t="shared" si="2"/>
        <v>0</v>
      </c>
      <c r="K15" s="472">
        <f t="shared" si="2"/>
        <v>0</v>
      </c>
      <c r="L15" s="472">
        <f t="shared" si="2"/>
        <v>0</v>
      </c>
      <c r="M15" s="472">
        <f t="shared" si="2"/>
        <v>0</v>
      </c>
      <c r="N15" s="472">
        <f t="shared" si="2"/>
        <v>0</v>
      </c>
      <c r="O15" s="472">
        <f t="shared" si="2"/>
        <v>0</v>
      </c>
      <c r="P15" s="472">
        <f t="shared" si="2"/>
        <v>0</v>
      </c>
      <c r="Q15" s="472">
        <f t="shared" si="2"/>
        <v>0</v>
      </c>
      <c r="R15" s="472">
        <f t="shared" si="2"/>
        <v>0</v>
      </c>
      <c r="S15" s="472">
        <f t="shared" si="2"/>
        <v>0</v>
      </c>
      <c r="T15" s="472"/>
      <c r="U15" s="472"/>
      <c r="V15" s="472"/>
      <c r="W15" s="472"/>
      <c r="X15" s="472"/>
      <c r="Y15" s="472"/>
      <c r="Z15" s="472"/>
      <c r="AA15" s="472"/>
      <c r="AB15" s="472"/>
    </row>
  </sheetData>
  <mergeCells count="23">
    <mergeCell ref="A1:AB1"/>
    <mergeCell ref="A9:AB9"/>
    <mergeCell ref="N10:P10"/>
    <mergeCell ref="Q10:S10"/>
    <mergeCell ref="T10:V10"/>
    <mergeCell ref="W10:Y10"/>
    <mergeCell ref="Z10:AB10"/>
    <mergeCell ref="Y2:AA2"/>
    <mergeCell ref="B10:D10"/>
    <mergeCell ref="E10:G10"/>
    <mergeCell ref="H10:J10"/>
    <mergeCell ref="K10:M10"/>
    <mergeCell ref="S2:U2"/>
    <mergeCell ref="V2:X2"/>
    <mergeCell ref="A10:A11"/>
    <mergeCell ref="A2:A3"/>
    <mergeCell ref="M2:O2"/>
    <mergeCell ref="P2:R2"/>
    <mergeCell ref="B2:B3"/>
    <mergeCell ref="C2:C3"/>
    <mergeCell ref="D2:F2"/>
    <mergeCell ref="G2:I2"/>
    <mergeCell ref="J2:L2"/>
  </mergeCells>
  <pageMargins left="0.25" right="0.25" top="0.75" bottom="0.75" header="0.3" footer="0.3"/>
  <pageSetup paperSize="9" scale="42"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pageSetUpPr fitToPage="1"/>
  </sheetPr>
  <dimension ref="A1:E28"/>
  <sheetViews>
    <sheetView zoomScaleNormal="100" workbookViewId="0">
      <selection activeCell="E16" sqref="A1:XFD1048576"/>
    </sheetView>
  </sheetViews>
  <sheetFormatPr baseColWidth="10" defaultColWidth="9.1640625" defaultRowHeight="19"/>
  <cols>
    <col min="1" max="1" width="72.5" style="268" bestFit="1" customWidth="1"/>
    <col min="2" max="2" width="17.5" style="268" bestFit="1" customWidth="1"/>
    <col min="3" max="3" width="12.5" style="268" bestFit="1" customWidth="1"/>
    <col min="4" max="4" width="17.5" style="268" bestFit="1" customWidth="1"/>
    <col min="5" max="5" width="12.5" style="268" bestFit="1" customWidth="1"/>
    <col min="6" max="16384" width="9.1640625" style="268"/>
  </cols>
  <sheetData>
    <row r="1" spans="1:5">
      <c r="A1" s="680" t="s">
        <v>666</v>
      </c>
      <c r="B1" s="680"/>
      <c r="C1" s="680"/>
      <c r="D1" s="680"/>
      <c r="E1" s="680"/>
    </row>
    <row r="2" spans="1:5">
      <c r="A2" s="694" t="s">
        <v>0</v>
      </c>
      <c r="B2" s="789" t="str">
        <f>"Seluruh Cabang Asuransi"</f>
        <v>Seluruh Cabang Asuransi</v>
      </c>
      <c r="C2" s="790"/>
      <c r="D2" s="790"/>
      <c r="E2" s="790"/>
    </row>
    <row r="3" spans="1:5" ht="40">
      <c r="A3" s="694"/>
      <c r="B3" s="192" t="str">
        <f>"Jumlah Premi (Rp)"</f>
        <v>Jumlah Premi (Rp)</v>
      </c>
      <c r="C3" s="193" t="str">
        <f>"Jumlah Polis"</f>
        <v>Jumlah Polis</v>
      </c>
      <c r="D3" s="192" t="str">
        <f>"Jumlah Klaim (Rp)"</f>
        <v>Jumlah Klaim (Rp)</v>
      </c>
      <c r="E3" s="192" t="str">
        <f>"Jumlah Polis"</f>
        <v>Jumlah Polis</v>
      </c>
    </row>
    <row r="4" spans="1:5" ht="15.75" customHeight="1">
      <c r="A4" s="344" t="s">
        <v>642</v>
      </c>
      <c r="B4" s="180"/>
      <c r="C4" s="474"/>
      <c r="D4" s="180"/>
      <c r="E4" s="180"/>
    </row>
    <row r="5" spans="1:5" ht="15.75" customHeight="1">
      <c r="A5" s="344" t="s">
        <v>643</v>
      </c>
      <c r="B5" s="180"/>
      <c r="C5" s="474"/>
      <c r="D5" s="180"/>
      <c r="E5" s="180"/>
    </row>
    <row r="6" spans="1:5" ht="15.75" customHeight="1">
      <c r="A6" s="344" t="s">
        <v>644</v>
      </c>
      <c r="B6" s="180"/>
      <c r="C6" s="180"/>
      <c r="D6" s="180"/>
      <c r="E6" s="180"/>
    </row>
    <row r="7" spans="1:5" ht="15.75" customHeight="1">
      <c r="A7" s="344" t="s">
        <v>645</v>
      </c>
      <c r="B7" s="180"/>
      <c r="C7" s="180"/>
      <c r="D7" s="180"/>
      <c r="E7" s="180"/>
    </row>
    <row r="8" spans="1:5" ht="15.75" customHeight="1">
      <c r="A8" s="344" t="s">
        <v>646</v>
      </c>
      <c r="B8" s="180"/>
      <c r="C8" s="180"/>
      <c r="D8" s="180"/>
      <c r="E8" s="180"/>
    </row>
    <row r="9" spans="1:5" ht="15.75" customHeight="1">
      <c r="A9" s="344" t="s">
        <v>647</v>
      </c>
      <c r="B9" s="180"/>
      <c r="C9" s="474"/>
      <c r="D9" s="180"/>
      <c r="E9" s="180"/>
    </row>
    <row r="10" spans="1:5" ht="15.75" customHeight="1">
      <c r="A10" s="344" t="s">
        <v>648</v>
      </c>
      <c r="B10" s="180"/>
      <c r="C10" s="474"/>
      <c r="D10" s="180"/>
      <c r="E10" s="180"/>
    </row>
    <row r="11" spans="1:5" ht="15.75" customHeight="1">
      <c r="A11" s="344" t="s">
        <v>649</v>
      </c>
      <c r="B11" s="180"/>
      <c r="C11" s="474"/>
      <c r="D11" s="180"/>
      <c r="E11" s="180"/>
    </row>
    <row r="12" spans="1:5" ht="15.75" customHeight="1">
      <c r="A12" s="344" t="s">
        <v>650</v>
      </c>
      <c r="B12" s="180"/>
      <c r="C12" s="180"/>
      <c r="D12" s="180"/>
      <c r="E12" s="180"/>
    </row>
    <row r="13" spans="1:5" ht="15.75" customHeight="1">
      <c r="A13" s="344" t="s">
        <v>651</v>
      </c>
      <c r="B13" s="180"/>
      <c r="C13" s="180"/>
      <c r="D13" s="180"/>
      <c r="E13" s="180"/>
    </row>
    <row r="14" spans="1:5" ht="15.75" customHeight="1">
      <c r="A14" s="344" t="s">
        <v>652</v>
      </c>
      <c r="B14" s="180"/>
      <c r="C14" s="474"/>
      <c r="D14" s="180"/>
      <c r="E14" s="180"/>
    </row>
    <row r="15" spans="1:5" ht="15.75" customHeight="1">
      <c r="A15" s="344" t="s">
        <v>653</v>
      </c>
      <c r="B15" s="180"/>
      <c r="C15" s="474"/>
      <c r="D15" s="180"/>
      <c r="E15" s="180"/>
    </row>
    <row r="16" spans="1:5" ht="15.75" customHeight="1">
      <c r="A16" s="344" t="s">
        <v>654</v>
      </c>
      <c r="B16" s="180"/>
      <c r="C16" s="180"/>
      <c r="D16" s="180"/>
      <c r="E16" s="180"/>
    </row>
    <row r="17" spans="1:5" ht="15.75" customHeight="1">
      <c r="A17" s="344" t="s">
        <v>655</v>
      </c>
      <c r="B17" s="180"/>
      <c r="C17" s="474"/>
      <c r="D17" s="180"/>
      <c r="E17" s="180"/>
    </row>
    <row r="18" spans="1:5" ht="15.75" customHeight="1">
      <c r="A18" s="344" t="s">
        <v>656</v>
      </c>
      <c r="B18" s="180"/>
      <c r="C18" s="180"/>
      <c r="D18" s="180"/>
      <c r="E18" s="180"/>
    </row>
    <row r="19" spans="1:5" ht="15.75" customHeight="1">
      <c r="A19" s="344" t="s">
        <v>657</v>
      </c>
      <c r="B19" s="180"/>
      <c r="C19" s="474"/>
      <c r="D19" s="180"/>
      <c r="E19" s="180"/>
    </row>
    <row r="20" spans="1:5" ht="15.75" customHeight="1">
      <c r="A20" s="344" t="s">
        <v>658</v>
      </c>
      <c r="B20" s="180"/>
      <c r="C20" s="474"/>
      <c r="D20" s="180"/>
      <c r="E20" s="180"/>
    </row>
    <row r="21" spans="1:5" ht="15.75" customHeight="1">
      <c r="A21" s="344" t="s">
        <v>659</v>
      </c>
      <c r="B21" s="180"/>
      <c r="C21" s="180"/>
      <c r="D21" s="180"/>
      <c r="E21" s="180"/>
    </row>
    <row r="22" spans="1:5" ht="15.75" customHeight="1">
      <c r="A22" s="344" t="s">
        <v>660</v>
      </c>
      <c r="B22" s="180"/>
      <c r="C22" s="180"/>
      <c r="D22" s="180"/>
      <c r="E22" s="180"/>
    </row>
    <row r="23" spans="1:5" ht="60">
      <c r="A23" s="344" t="s">
        <v>661</v>
      </c>
      <c r="B23" s="180"/>
      <c r="C23" s="180"/>
      <c r="D23" s="180"/>
      <c r="E23" s="180"/>
    </row>
    <row r="24" spans="1:5" ht="15.75" customHeight="1">
      <c r="A24" s="344" t="s">
        <v>662</v>
      </c>
      <c r="B24" s="180"/>
      <c r="C24" s="180"/>
      <c r="D24" s="180"/>
      <c r="E24" s="180"/>
    </row>
    <row r="25" spans="1:5" ht="15.75" customHeight="1">
      <c r="A25" s="344" t="s">
        <v>663</v>
      </c>
      <c r="B25" s="180"/>
      <c r="C25" s="474"/>
      <c r="D25" s="180"/>
      <c r="E25" s="180"/>
    </row>
    <row r="26" spans="1:5" ht="15.75" customHeight="1">
      <c r="A26" s="344" t="s">
        <v>664</v>
      </c>
      <c r="B26" s="180"/>
      <c r="C26" s="474"/>
      <c r="D26" s="180"/>
      <c r="E26" s="180"/>
    </row>
    <row r="27" spans="1:5" ht="15.75" customHeight="1">
      <c r="A27" s="344" t="s">
        <v>7</v>
      </c>
      <c r="B27" s="352">
        <f>SUM(B4:B26)</f>
        <v>0</v>
      </c>
      <c r="C27" s="475">
        <f>SUM(C4:C26)</f>
        <v>0</v>
      </c>
      <c r="D27" s="352">
        <f>SUM(D4:D26)</f>
        <v>0</v>
      </c>
      <c r="E27" s="352">
        <f>SUM(E4:E26)</f>
        <v>0</v>
      </c>
    </row>
    <row r="28" spans="1:5" ht="15.75" customHeight="1">
      <c r="A28" s="344" t="s">
        <v>665</v>
      </c>
      <c r="B28" s="476"/>
      <c r="C28" s="477"/>
      <c r="D28" s="478"/>
      <c r="E28" s="478"/>
    </row>
  </sheetData>
  <mergeCells count="3">
    <mergeCell ref="A2:A3"/>
    <mergeCell ref="B2:E2"/>
    <mergeCell ref="A1:E1"/>
  </mergeCells>
  <dataValidations count="1">
    <dataValidation type="decimal" showErrorMessage="1" errorTitle="Kesalahan Jenis Data" error="Data yang dimasukkan harus berupa Angka!" sqref="B4:E27" xr:uid="{00000000-0002-0000-3400-000000000000}">
      <formula1>-1000000000000000000</formula1>
      <formula2>1000000000000000000</formula2>
    </dataValidation>
  </dataValidations>
  <pageMargins left="0.25" right="0.25"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9"/>
    <pageSetUpPr fitToPage="1"/>
  </sheetPr>
  <dimension ref="A1:M10"/>
  <sheetViews>
    <sheetView zoomScaleNormal="100" workbookViewId="0">
      <selection activeCell="E16" sqref="A1:XFD1048576"/>
    </sheetView>
  </sheetViews>
  <sheetFormatPr baseColWidth="10" defaultColWidth="9.1640625" defaultRowHeight="19"/>
  <cols>
    <col min="1" max="1" width="43.83203125" style="268" bestFit="1" customWidth="1"/>
    <col min="2" max="2" width="8" style="268" bestFit="1" customWidth="1"/>
    <col min="3" max="3" width="9.83203125" style="268" customWidth="1"/>
    <col min="4" max="4" width="7.5" style="268" bestFit="1" customWidth="1"/>
    <col min="5" max="5" width="9.1640625" style="268" customWidth="1"/>
    <col min="6" max="6" width="12.1640625" style="268" bestFit="1" customWidth="1"/>
    <col min="7" max="7" width="9.33203125" style="268" customWidth="1"/>
    <col min="8" max="8" width="8" style="268" bestFit="1" customWidth="1"/>
    <col min="9" max="9" width="9.1640625" style="268" customWidth="1"/>
    <col min="10" max="10" width="7.5" style="268" bestFit="1" customWidth="1"/>
    <col min="11" max="11" width="9.83203125" style="268" customWidth="1"/>
    <col min="12" max="12" width="12.1640625" style="268" bestFit="1" customWidth="1"/>
    <col min="13" max="13" width="9.83203125" style="268" customWidth="1"/>
    <col min="14" max="16384" width="9.1640625" style="268"/>
  </cols>
  <sheetData>
    <row r="1" spans="1:13">
      <c r="A1" s="680" t="s">
        <v>674</v>
      </c>
      <c r="B1" s="680"/>
      <c r="C1" s="680"/>
      <c r="D1" s="680"/>
      <c r="E1" s="680"/>
      <c r="F1" s="680"/>
      <c r="G1" s="680"/>
      <c r="H1" s="680"/>
      <c r="I1" s="680"/>
      <c r="J1" s="680"/>
      <c r="K1" s="680"/>
      <c r="L1" s="680"/>
      <c r="M1" s="680"/>
    </row>
    <row r="2" spans="1:13">
      <c r="A2" s="769" t="s">
        <v>667</v>
      </c>
      <c r="B2" s="754" t="s">
        <v>1</v>
      </c>
      <c r="C2" s="754"/>
      <c r="D2" s="754"/>
      <c r="E2" s="754"/>
      <c r="F2" s="754"/>
      <c r="G2" s="754"/>
      <c r="H2" s="754" t="s">
        <v>2</v>
      </c>
      <c r="I2" s="754"/>
      <c r="J2" s="754"/>
      <c r="K2" s="754"/>
      <c r="L2" s="754"/>
      <c r="M2" s="754"/>
    </row>
    <row r="3" spans="1:13" ht="40">
      <c r="A3" s="770"/>
      <c r="B3" s="189" t="str">
        <f>"Premi"</f>
        <v>Premi</v>
      </c>
      <c r="C3" s="189" t="str">
        <f>"Jumlah Polis"</f>
        <v>Jumlah Polis</v>
      </c>
      <c r="D3" s="189" t="str">
        <f>"Klaim"</f>
        <v>Klaim</v>
      </c>
      <c r="E3" s="189" t="str">
        <f>"Jumlah Polis"</f>
        <v>Jumlah Polis</v>
      </c>
      <c r="F3" s="189" t="str">
        <f>"Cadangan Teknis"</f>
        <v>Cadangan Teknis</v>
      </c>
      <c r="G3" s="189" t="str">
        <f>"Jumlah Polis"</f>
        <v>Jumlah Polis</v>
      </c>
      <c r="H3" s="189" t="str">
        <f>"Premi"</f>
        <v>Premi</v>
      </c>
      <c r="I3" s="189" t="str">
        <f>"Jumlah Polis"</f>
        <v>Jumlah Polis</v>
      </c>
      <c r="J3" s="189" t="str">
        <f>"Klaim"</f>
        <v>Klaim</v>
      </c>
      <c r="K3" s="189" t="str">
        <f>"Jumlah Polis"</f>
        <v>Jumlah Polis</v>
      </c>
      <c r="L3" s="189" t="str">
        <f>"Cadangan Teknis"</f>
        <v>Cadangan Teknis</v>
      </c>
      <c r="M3" s="189" t="str">
        <f>"Jumlah Polis"</f>
        <v>Jumlah Polis</v>
      </c>
    </row>
    <row r="4" spans="1:13">
      <c r="A4" s="479" t="s">
        <v>668</v>
      </c>
      <c r="B4" s="190"/>
      <c r="C4" s="190"/>
      <c r="D4" s="190"/>
      <c r="E4" s="190"/>
      <c r="F4" s="190"/>
      <c r="G4" s="190"/>
      <c r="H4" s="190"/>
      <c r="I4" s="190"/>
      <c r="J4" s="190"/>
      <c r="K4" s="190"/>
      <c r="L4" s="190"/>
      <c r="M4" s="190"/>
    </row>
    <row r="5" spans="1:13">
      <c r="A5" s="479" t="s">
        <v>669</v>
      </c>
      <c r="B5" s="190"/>
      <c r="C5" s="190"/>
      <c r="D5" s="190"/>
      <c r="E5" s="190"/>
      <c r="F5" s="190"/>
      <c r="G5" s="190"/>
      <c r="H5" s="190"/>
      <c r="I5" s="190"/>
      <c r="J5" s="190"/>
      <c r="K5" s="190"/>
      <c r="L5" s="190"/>
      <c r="M5" s="190"/>
    </row>
    <row r="6" spans="1:13">
      <c r="A6" s="479" t="s">
        <v>670</v>
      </c>
      <c r="B6" s="190"/>
      <c r="C6" s="190"/>
      <c r="D6" s="190"/>
      <c r="E6" s="190"/>
      <c r="F6" s="190"/>
      <c r="G6" s="190"/>
      <c r="H6" s="190"/>
      <c r="I6" s="190"/>
      <c r="J6" s="190"/>
      <c r="K6" s="190"/>
      <c r="L6" s="190"/>
      <c r="M6" s="190"/>
    </row>
    <row r="7" spans="1:13">
      <c r="A7" s="479" t="s">
        <v>671</v>
      </c>
      <c r="B7" s="190"/>
      <c r="C7" s="190"/>
      <c r="D7" s="190"/>
      <c r="E7" s="190"/>
      <c r="F7" s="190"/>
      <c r="G7" s="190"/>
      <c r="H7" s="190"/>
      <c r="I7" s="190"/>
      <c r="J7" s="190"/>
      <c r="K7" s="190"/>
      <c r="L7" s="190"/>
      <c r="M7" s="190"/>
    </row>
    <row r="8" spans="1:13">
      <c r="A8" s="479" t="s">
        <v>672</v>
      </c>
      <c r="B8" s="190"/>
      <c r="C8" s="190"/>
      <c r="D8" s="190"/>
      <c r="E8" s="190"/>
      <c r="F8" s="190"/>
      <c r="G8" s="190"/>
      <c r="H8" s="190"/>
      <c r="I8" s="190"/>
      <c r="J8" s="190"/>
      <c r="K8" s="190"/>
      <c r="L8" s="190"/>
      <c r="M8" s="190"/>
    </row>
    <row r="9" spans="1:13">
      <c r="A9" s="479" t="s">
        <v>673</v>
      </c>
      <c r="B9" s="190"/>
      <c r="C9" s="190"/>
      <c r="D9" s="190"/>
      <c r="E9" s="190"/>
      <c r="F9" s="190"/>
      <c r="G9" s="190"/>
      <c r="H9" s="190"/>
      <c r="I9" s="190"/>
      <c r="J9" s="190"/>
      <c r="K9" s="190"/>
      <c r="L9" s="190"/>
      <c r="M9" s="190"/>
    </row>
    <row r="10" spans="1:13">
      <c r="A10" s="479" t="s">
        <v>7</v>
      </c>
      <c r="B10" s="191">
        <f>SUM(B4:B9)</f>
        <v>0</v>
      </c>
      <c r="C10" s="191">
        <f>SUM(C4:C9)</f>
        <v>0</v>
      </c>
      <c r="D10" s="191">
        <f t="shared" ref="D10:M10" si="0">SUM(D4:D9)</f>
        <v>0</v>
      </c>
      <c r="E10" s="191">
        <f t="shared" si="0"/>
        <v>0</v>
      </c>
      <c r="F10" s="191">
        <f t="shared" si="0"/>
        <v>0</v>
      </c>
      <c r="G10" s="191">
        <f t="shared" si="0"/>
        <v>0</v>
      </c>
      <c r="H10" s="191">
        <f t="shared" si="0"/>
        <v>0</v>
      </c>
      <c r="I10" s="191">
        <f t="shared" si="0"/>
        <v>0</v>
      </c>
      <c r="J10" s="191">
        <f t="shared" si="0"/>
        <v>0</v>
      </c>
      <c r="K10" s="191">
        <f t="shared" si="0"/>
        <v>0</v>
      </c>
      <c r="L10" s="191">
        <f t="shared" si="0"/>
        <v>0</v>
      </c>
      <c r="M10" s="191">
        <f t="shared" si="0"/>
        <v>0</v>
      </c>
    </row>
  </sheetData>
  <mergeCells count="4">
    <mergeCell ref="A2:A3"/>
    <mergeCell ref="B2:G2"/>
    <mergeCell ref="H2:M2"/>
    <mergeCell ref="A1:M1"/>
  </mergeCells>
  <pageMargins left="0.25" right="0.25" top="0.75" bottom="0.75" header="0.3" footer="0.3"/>
  <pageSetup paperSize="9" scale="5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9"/>
    <pageSetUpPr fitToPage="1"/>
  </sheetPr>
  <dimension ref="A1:C53"/>
  <sheetViews>
    <sheetView zoomScaleNormal="100" workbookViewId="0">
      <selection activeCell="E16" sqref="A1:XFD1048576"/>
    </sheetView>
  </sheetViews>
  <sheetFormatPr baseColWidth="10" defaultColWidth="9.1640625" defaultRowHeight="19"/>
  <cols>
    <col min="1" max="1" width="79.5" style="268" bestFit="1" customWidth="1"/>
    <col min="2" max="2" width="15.1640625" style="268" bestFit="1" customWidth="1"/>
    <col min="3" max="3" width="48.5" style="431" customWidth="1"/>
    <col min="4" max="16384" width="9.1640625" style="268"/>
  </cols>
  <sheetData>
    <row r="1" spans="1:3">
      <c r="A1" s="831" t="s">
        <v>725</v>
      </c>
      <c r="B1" s="831"/>
      <c r="C1" s="831"/>
    </row>
    <row r="2" spans="1:3">
      <c r="A2" s="745" t="s">
        <v>0</v>
      </c>
      <c r="B2" s="745" t="s">
        <v>333</v>
      </c>
      <c r="C2" s="771" t="s">
        <v>675</v>
      </c>
    </row>
    <row r="3" spans="1:3">
      <c r="A3" s="745"/>
      <c r="B3" s="745"/>
      <c r="C3" s="771"/>
    </row>
    <row r="4" spans="1:3" ht="18" customHeight="1">
      <c r="A4" s="424" t="s">
        <v>676</v>
      </c>
      <c r="B4" s="183"/>
      <c r="C4" s="184"/>
    </row>
    <row r="5" spans="1:3" ht="18" customHeight="1">
      <c r="A5" s="480" t="s">
        <v>677</v>
      </c>
      <c r="B5" s="185"/>
      <c r="C5" s="184"/>
    </row>
    <row r="6" spans="1:3" ht="18" customHeight="1">
      <c r="A6" s="480" t="s">
        <v>678</v>
      </c>
      <c r="B6" s="185"/>
      <c r="C6" s="184"/>
    </row>
    <row r="7" spans="1:3" ht="18" customHeight="1">
      <c r="A7" s="480" t="s">
        <v>679</v>
      </c>
      <c r="B7" s="186" t="e">
        <f>B5/B6</f>
        <v>#DIV/0!</v>
      </c>
      <c r="C7" s="184"/>
    </row>
    <row r="8" spans="1:3" ht="18" customHeight="1">
      <c r="A8" s="424" t="s">
        <v>680</v>
      </c>
      <c r="B8" s="183"/>
      <c r="C8" s="184"/>
    </row>
    <row r="9" spans="1:3" ht="18" customHeight="1">
      <c r="A9" s="480" t="s">
        <v>681</v>
      </c>
      <c r="B9" s="187"/>
      <c r="C9" s="184"/>
    </row>
    <row r="10" spans="1:3" ht="18" customHeight="1">
      <c r="A10" s="480" t="s">
        <v>682</v>
      </c>
      <c r="B10" s="187"/>
      <c r="C10" s="184"/>
    </row>
    <row r="11" spans="1:3" ht="18" customHeight="1">
      <c r="A11" s="480" t="s">
        <v>683</v>
      </c>
      <c r="B11" s="187"/>
      <c r="C11" s="184"/>
    </row>
    <row r="12" spans="1:3" ht="18" customHeight="1">
      <c r="A12" s="480" t="s">
        <v>684</v>
      </c>
      <c r="B12" s="188" t="e">
        <f>B9/(B10+B11)</f>
        <v>#DIV/0!</v>
      </c>
      <c r="C12" s="184"/>
    </row>
    <row r="13" spans="1:3" ht="18" customHeight="1">
      <c r="A13" s="424" t="s">
        <v>685</v>
      </c>
      <c r="B13" s="183"/>
      <c r="C13" s="184"/>
    </row>
    <row r="14" spans="1:3" ht="18" customHeight="1">
      <c r="A14" s="480" t="s">
        <v>686</v>
      </c>
      <c r="B14" s="187"/>
      <c r="C14" s="184"/>
    </row>
    <row r="15" spans="1:3" ht="18" customHeight="1">
      <c r="A15" s="480" t="s">
        <v>687</v>
      </c>
      <c r="B15" s="187"/>
      <c r="C15" s="184"/>
    </row>
    <row r="16" spans="1:3" ht="18" customHeight="1">
      <c r="A16" s="480" t="s">
        <v>679</v>
      </c>
      <c r="B16" s="188" t="e">
        <f>B14/B15</f>
        <v>#DIV/0!</v>
      </c>
      <c r="C16" s="184"/>
    </row>
    <row r="17" spans="1:3" ht="18" customHeight="1">
      <c r="A17" s="424" t="s">
        <v>688</v>
      </c>
      <c r="B17" s="183"/>
      <c r="C17" s="184"/>
    </row>
    <row r="18" spans="1:3" ht="18" customHeight="1">
      <c r="A18" s="480" t="s">
        <v>689</v>
      </c>
      <c r="B18" s="187"/>
      <c r="C18" s="184"/>
    </row>
    <row r="19" spans="1:3" ht="18" customHeight="1">
      <c r="A19" s="480" t="s">
        <v>690</v>
      </c>
      <c r="B19" s="187"/>
      <c r="C19" s="184"/>
    </row>
    <row r="20" spans="1:3" ht="18" customHeight="1">
      <c r="A20" s="480" t="s">
        <v>691</v>
      </c>
      <c r="B20" s="187"/>
      <c r="C20" s="184"/>
    </row>
    <row r="21" spans="1:3" ht="18" customHeight="1">
      <c r="A21" s="480" t="s">
        <v>692</v>
      </c>
      <c r="B21" s="187"/>
      <c r="C21" s="184"/>
    </row>
    <row r="22" spans="1:3" ht="18" customHeight="1">
      <c r="A22" s="480" t="s">
        <v>693</v>
      </c>
      <c r="B22" s="188" t="e">
        <f>B18/B21</f>
        <v>#DIV/0!</v>
      </c>
      <c r="C22" s="184"/>
    </row>
    <row r="23" spans="1:3" ht="18" customHeight="1">
      <c r="A23" s="480" t="s">
        <v>694</v>
      </c>
      <c r="B23" s="188" t="e">
        <f>B19/B21</f>
        <v>#DIV/0!</v>
      </c>
      <c r="C23" s="184"/>
    </row>
    <row r="24" spans="1:3" ht="18" customHeight="1">
      <c r="A24" s="480" t="s">
        <v>695</v>
      </c>
      <c r="B24" s="188" t="e">
        <f>B20/B21</f>
        <v>#DIV/0!</v>
      </c>
      <c r="C24" s="184"/>
    </row>
    <row r="25" spans="1:3" ht="18" customHeight="1">
      <c r="A25" s="480" t="s">
        <v>696</v>
      </c>
      <c r="B25" s="188" t="e">
        <f>B22+B23+B24</f>
        <v>#DIV/0!</v>
      </c>
      <c r="C25" s="184"/>
    </row>
    <row r="26" spans="1:3" ht="18" customHeight="1">
      <c r="A26" s="424" t="s">
        <v>697</v>
      </c>
      <c r="B26" s="183"/>
      <c r="C26" s="184"/>
    </row>
    <row r="27" spans="1:3" ht="18" customHeight="1">
      <c r="A27" s="480" t="s">
        <v>698</v>
      </c>
      <c r="B27" s="187"/>
      <c r="C27" s="184"/>
    </row>
    <row r="28" spans="1:3" ht="18" customHeight="1">
      <c r="A28" s="480" t="s">
        <v>699</v>
      </c>
      <c r="B28" s="187"/>
      <c r="C28" s="184"/>
    </row>
    <row r="29" spans="1:3" ht="18" customHeight="1">
      <c r="A29" s="480" t="s">
        <v>700</v>
      </c>
      <c r="B29" s="188" t="e">
        <f>(B27-B28)/B28</f>
        <v>#DIV/0!</v>
      </c>
      <c r="C29" s="481" t="s">
        <v>845</v>
      </c>
    </row>
    <row r="30" spans="1:3" ht="18" customHeight="1">
      <c r="A30" s="424" t="s">
        <v>701</v>
      </c>
      <c r="B30" s="183"/>
      <c r="C30" s="184"/>
    </row>
    <row r="31" spans="1:3" ht="18" customHeight="1">
      <c r="A31" s="480" t="s">
        <v>702</v>
      </c>
      <c r="B31" s="187"/>
      <c r="C31" s="184"/>
    </row>
    <row r="32" spans="1:3" ht="18" customHeight="1">
      <c r="A32" s="480" t="s">
        <v>703</v>
      </c>
      <c r="B32" s="187"/>
      <c r="C32" s="184"/>
    </row>
    <row r="33" spans="1:3" ht="18" customHeight="1">
      <c r="A33" s="480" t="s">
        <v>704</v>
      </c>
      <c r="B33" s="188" t="e">
        <f>(B31-B32)/B32</f>
        <v>#DIV/0!</v>
      </c>
      <c r="C33" s="481" t="s">
        <v>846</v>
      </c>
    </row>
    <row r="34" spans="1:3" ht="18" customHeight="1">
      <c r="A34" s="424" t="s">
        <v>705</v>
      </c>
      <c r="B34" s="482"/>
      <c r="C34" s="184"/>
    </row>
    <row r="35" spans="1:3" ht="18" customHeight="1">
      <c r="A35" s="480" t="s">
        <v>706</v>
      </c>
      <c r="B35" s="187"/>
      <c r="C35" s="184"/>
    </row>
    <row r="36" spans="1:3" ht="18" customHeight="1">
      <c r="A36" s="480" t="s">
        <v>707</v>
      </c>
      <c r="B36" s="187"/>
      <c r="C36" s="184"/>
    </row>
    <row r="37" spans="1:3" ht="18" customHeight="1">
      <c r="A37" s="480" t="s">
        <v>708</v>
      </c>
      <c r="B37" s="483">
        <f>B35-B36</f>
        <v>0</v>
      </c>
      <c r="C37" s="481" t="s">
        <v>847</v>
      </c>
    </row>
    <row r="38" spans="1:3" ht="18" customHeight="1">
      <c r="A38" s="424" t="s">
        <v>709</v>
      </c>
      <c r="B38" s="482"/>
      <c r="C38" s="184"/>
    </row>
    <row r="39" spans="1:3" ht="18" customHeight="1">
      <c r="A39" s="480" t="s">
        <v>710</v>
      </c>
      <c r="B39" s="484"/>
      <c r="C39" s="184"/>
    </row>
    <row r="40" spans="1:3" ht="18" customHeight="1">
      <c r="A40" s="480" t="s">
        <v>711</v>
      </c>
      <c r="B40" s="484"/>
      <c r="C40" s="184"/>
    </row>
    <row r="41" spans="1:3" ht="18" customHeight="1">
      <c r="A41" s="480" t="s">
        <v>712</v>
      </c>
      <c r="B41" s="483">
        <f>B39-B40</f>
        <v>0</v>
      </c>
      <c r="C41" s="481" t="s">
        <v>848</v>
      </c>
    </row>
    <row r="42" spans="1:3" ht="18" customHeight="1">
      <c r="A42" s="424" t="s">
        <v>713</v>
      </c>
      <c r="B42" s="482"/>
      <c r="C42" s="184"/>
    </row>
    <row r="43" spans="1:3" ht="18" customHeight="1">
      <c r="A43" s="480" t="s">
        <v>714</v>
      </c>
      <c r="B43" s="187"/>
      <c r="C43" s="184"/>
    </row>
    <row r="44" spans="1:3" ht="18" customHeight="1">
      <c r="A44" s="480" t="s">
        <v>715</v>
      </c>
      <c r="B44" s="187"/>
      <c r="C44" s="184"/>
    </row>
    <row r="45" spans="1:3" ht="18" customHeight="1">
      <c r="A45" s="480" t="s">
        <v>716</v>
      </c>
      <c r="B45" s="188" t="e">
        <f>(B43-B44)/B44</f>
        <v>#DIV/0!</v>
      </c>
      <c r="C45" s="481" t="s">
        <v>849</v>
      </c>
    </row>
    <row r="46" spans="1:3" ht="18" customHeight="1">
      <c r="A46" s="424" t="s">
        <v>717</v>
      </c>
      <c r="B46" s="482"/>
      <c r="C46" s="184"/>
    </row>
    <row r="47" spans="1:3" ht="18" customHeight="1">
      <c r="A47" s="480" t="s">
        <v>718</v>
      </c>
      <c r="B47" s="187"/>
      <c r="C47" s="184"/>
    </row>
    <row r="48" spans="1:3" ht="18" customHeight="1">
      <c r="A48" s="480" t="s">
        <v>719</v>
      </c>
      <c r="B48" s="187"/>
      <c r="C48" s="184"/>
    </row>
    <row r="49" spans="1:3" ht="18" customHeight="1">
      <c r="A49" s="480" t="s">
        <v>720</v>
      </c>
      <c r="B49" s="188" t="e">
        <f>(B47-B48)/B48</f>
        <v>#DIV/0!</v>
      </c>
      <c r="C49" s="481" t="s">
        <v>850</v>
      </c>
    </row>
    <row r="50" spans="1:3" ht="18" customHeight="1">
      <c r="A50" s="424" t="s">
        <v>721</v>
      </c>
      <c r="B50" s="482"/>
      <c r="C50" s="184"/>
    </row>
    <row r="51" spans="1:3" ht="18" customHeight="1">
      <c r="A51" s="480" t="s">
        <v>722</v>
      </c>
      <c r="B51" s="187"/>
      <c r="C51" s="184"/>
    </row>
    <row r="52" spans="1:3" ht="18" customHeight="1">
      <c r="A52" s="480" t="s">
        <v>723</v>
      </c>
      <c r="B52" s="187"/>
      <c r="C52" s="184"/>
    </row>
    <row r="53" spans="1:3" ht="18" customHeight="1">
      <c r="A53" s="480" t="s">
        <v>724</v>
      </c>
      <c r="B53" s="188" t="e">
        <f>(B51-B52)/B52</f>
        <v>#DIV/0!</v>
      </c>
      <c r="C53" s="481" t="s">
        <v>851</v>
      </c>
    </row>
  </sheetData>
  <mergeCells count="4">
    <mergeCell ref="A2:A3"/>
    <mergeCell ref="B2:B3"/>
    <mergeCell ref="C2:C3"/>
    <mergeCell ref="A1:C1"/>
  </mergeCells>
  <dataValidations count="2">
    <dataValidation type="decimal" showErrorMessage="1" errorTitle="Kesalahan Jenis Data" error="Data yang dimasukkan harus berupa Angka!" sqref="B5:B7 B9:B12 B14:B16 B18:B25 B27:B29 B31:B53" xr:uid="{00000000-0002-0000-3600-000000000000}">
      <formula1>-1000000000000000000</formula1>
      <formula2>1000000000000000000</formula2>
    </dataValidation>
    <dataValidation showErrorMessage="1" errorTitle="Kesalahan Jenis Data" error="Data yang dimasukkan harus berupa Angka!" sqref="C4:C53" xr:uid="{00000000-0002-0000-3600-000001000000}"/>
  </dataValidations>
  <pageMargins left="0.25" right="0.25" top="0.75" bottom="0.75" header="0.3" footer="0.3"/>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F6"/>
  <sheetViews>
    <sheetView zoomScaleNormal="100" workbookViewId="0">
      <selection activeCell="A14" sqref="A14"/>
    </sheetView>
  </sheetViews>
  <sheetFormatPr baseColWidth="10" defaultColWidth="9.1640625" defaultRowHeight="19"/>
  <cols>
    <col min="1" max="1" width="52.1640625" style="268" bestFit="1" customWidth="1"/>
    <col min="2" max="2" width="7.83203125" style="268" bestFit="1" customWidth="1"/>
    <col min="3" max="3" width="11.83203125" style="268" customWidth="1"/>
    <col min="4" max="4" width="8.83203125" style="268" customWidth="1"/>
    <col min="5" max="5" width="13" style="268" customWidth="1"/>
    <col min="6" max="6" width="7.5" style="268" bestFit="1" customWidth="1"/>
    <col min="7" max="16384" width="9.1640625" style="268"/>
  </cols>
  <sheetData>
    <row r="1" spans="1:6">
      <c r="A1" s="681" t="s">
        <v>110</v>
      </c>
      <c r="B1" s="681"/>
      <c r="C1" s="681"/>
      <c r="D1" s="681"/>
      <c r="E1" s="681"/>
      <c r="F1" s="681"/>
    </row>
    <row r="2" spans="1:6">
      <c r="A2" s="678" t="s">
        <v>0</v>
      </c>
      <c r="B2" s="678" t="s">
        <v>103</v>
      </c>
      <c r="C2" s="677" t="s">
        <v>3385</v>
      </c>
      <c r="D2" s="678" t="s">
        <v>104</v>
      </c>
      <c r="E2" s="682" t="s">
        <v>105</v>
      </c>
      <c r="F2" s="677" t="s">
        <v>106</v>
      </c>
    </row>
    <row r="3" spans="1:6" ht="48.75" customHeight="1">
      <c r="A3" s="679"/>
      <c r="B3" s="679"/>
      <c r="C3" s="677"/>
      <c r="D3" s="679"/>
      <c r="E3" s="682"/>
      <c r="F3" s="677"/>
    </row>
    <row r="4" spans="1:6">
      <c r="A4" s="269" t="s">
        <v>107</v>
      </c>
      <c r="B4" s="260"/>
      <c r="C4" s="261"/>
      <c r="D4" s="273"/>
      <c r="E4" s="273"/>
      <c r="F4" s="274"/>
    </row>
    <row r="5" spans="1:6">
      <c r="A5" s="269" t="s">
        <v>108</v>
      </c>
      <c r="B5" s="260"/>
      <c r="C5" s="261"/>
      <c r="D5" s="273"/>
      <c r="E5" s="273"/>
      <c r="F5" s="274"/>
    </row>
    <row r="6" spans="1:6" ht="40">
      <c r="A6" s="271" t="s">
        <v>109</v>
      </c>
      <c r="B6" s="260"/>
      <c r="C6" s="261"/>
      <c r="D6" s="273"/>
      <c r="E6" s="273"/>
      <c r="F6" s="274"/>
    </row>
  </sheetData>
  <mergeCells count="7">
    <mergeCell ref="A1:F1"/>
    <mergeCell ref="C2:C3"/>
    <mergeCell ref="D2:D3"/>
    <mergeCell ref="E2:E3"/>
    <mergeCell ref="F2:F3"/>
    <mergeCell ref="A2:A3"/>
    <mergeCell ref="B2:B3"/>
  </mergeCells>
  <pageMargins left="0.7" right="0.7" top="0.75" bottom="0.75" header="0.3" footer="0.3"/>
  <pageSetup paperSize="9" scale="81"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pageSetUpPr fitToPage="1"/>
  </sheetPr>
  <dimension ref="A1:E7"/>
  <sheetViews>
    <sheetView zoomScaleNormal="100" workbookViewId="0">
      <selection activeCell="E16" sqref="A1:XFD1048576"/>
    </sheetView>
  </sheetViews>
  <sheetFormatPr baseColWidth="10" defaultColWidth="9.1640625" defaultRowHeight="19"/>
  <cols>
    <col min="1" max="1" width="39.83203125" style="268" bestFit="1" customWidth="1"/>
    <col min="2" max="2" width="9.6640625" style="268" bestFit="1" customWidth="1"/>
    <col min="3" max="3" width="12" style="268" bestFit="1" customWidth="1"/>
    <col min="4" max="4" width="11.33203125" style="268" bestFit="1" customWidth="1"/>
    <col min="5" max="5" width="14.1640625" style="268" bestFit="1" customWidth="1"/>
    <col min="6" max="16384" width="9.1640625" style="268"/>
  </cols>
  <sheetData>
    <row r="1" spans="1:5">
      <c r="A1" s="831" t="s">
        <v>729</v>
      </c>
      <c r="B1" s="831"/>
      <c r="C1" s="831"/>
      <c r="D1" s="831"/>
      <c r="E1" s="831"/>
    </row>
    <row r="2" spans="1:5">
      <c r="A2" s="694" t="s">
        <v>0</v>
      </c>
      <c r="B2" s="745" t="s">
        <v>203</v>
      </c>
      <c r="C2" s="771" t="s">
        <v>726</v>
      </c>
      <c r="D2" s="771" t="s">
        <v>727</v>
      </c>
      <c r="E2" s="771" t="s">
        <v>728</v>
      </c>
    </row>
    <row r="3" spans="1:5">
      <c r="A3" s="694"/>
      <c r="B3" s="745"/>
      <c r="C3" s="772"/>
      <c r="D3" s="772"/>
      <c r="E3" s="772"/>
    </row>
    <row r="4" spans="1:5" ht="20">
      <c r="A4" s="376" t="s">
        <v>423</v>
      </c>
      <c r="B4" s="179"/>
      <c r="C4" s="180"/>
      <c r="D4" s="180"/>
      <c r="E4" s="485"/>
    </row>
    <row r="5" spans="1:5" ht="20">
      <c r="A5" s="376" t="s">
        <v>424</v>
      </c>
      <c r="B5" s="179"/>
      <c r="C5" s="180"/>
      <c r="D5" s="180"/>
      <c r="E5" s="485"/>
    </row>
    <row r="6" spans="1:5" ht="20">
      <c r="A6" s="376" t="s">
        <v>425</v>
      </c>
      <c r="B6" s="179"/>
      <c r="C6" s="180"/>
      <c r="D6" s="180"/>
      <c r="E6" s="485"/>
    </row>
    <row r="7" spans="1:5" ht="20">
      <c r="A7" s="376" t="s">
        <v>7</v>
      </c>
      <c r="B7" s="181"/>
      <c r="C7" s="182">
        <f>SUM(C4:C6)</f>
        <v>0</v>
      </c>
      <c r="D7" s="182">
        <f>SUM(D4:D6)</f>
        <v>0</v>
      </c>
      <c r="E7" s="485"/>
    </row>
  </sheetData>
  <mergeCells count="6">
    <mergeCell ref="A1:E1"/>
    <mergeCell ref="A2:A3"/>
    <mergeCell ref="B2:B3"/>
    <mergeCell ref="C2:C3"/>
    <mergeCell ref="D2:D3"/>
    <mergeCell ref="E2:E3"/>
  </mergeCells>
  <dataValidations count="1">
    <dataValidation showErrorMessage="1" errorTitle="Kesalahan Jenis Data" error="Data yang dimasukkan harus berupa Angka!" sqref="B4:B7 E4:E7" xr:uid="{00000000-0002-0000-3700-000000000000}"/>
  </dataValidations>
  <pageMargins left="0.25" right="0.25"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sheetPr>
  <dimension ref="A1:C10"/>
  <sheetViews>
    <sheetView zoomScaleNormal="100" workbookViewId="0">
      <selection activeCell="E16" sqref="A1:XFD1048576"/>
    </sheetView>
  </sheetViews>
  <sheetFormatPr baseColWidth="10" defaultColWidth="9.1640625" defaultRowHeight="19"/>
  <cols>
    <col min="1" max="1" width="72" style="158" bestFit="1" customWidth="1"/>
    <col min="2" max="2" width="12" style="158" bestFit="1" customWidth="1"/>
    <col min="3" max="3" width="11.83203125" style="158" bestFit="1" customWidth="1"/>
    <col min="4" max="16384" width="9.1640625" style="158"/>
  </cols>
  <sheetData>
    <row r="1" spans="1:3">
      <c r="A1" s="834" t="s">
        <v>737</v>
      </c>
      <c r="B1" s="834"/>
      <c r="C1" s="834"/>
    </row>
    <row r="2" spans="1:3">
      <c r="A2" s="745" t="s">
        <v>0</v>
      </c>
      <c r="B2" s="832" t="s">
        <v>726</v>
      </c>
      <c r="C2" s="832" t="s">
        <v>727</v>
      </c>
    </row>
    <row r="3" spans="1:3">
      <c r="A3" s="745"/>
      <c r="B3" s="833"/>
      <c r="C3" s="833"/>
    </row>
    <row r="4" spans="1:3">
      <c r="A4" s="486" t="s">
        <v>730</v>
      </c>
      <c r="B4" s="167"/>
      <c r="C4" s="167"/>
    </row>
    <row r="5" spans="1:3">
      <c r="A5" s="487" t="s">
        <v>731</v>
      </c>
      <c r="B5" s="176"/>
      <c r="C5" s="176"/>
    </row>
    <row r="6" spans="1:3">
      <c r="A6" s="488" t="s">
        <v>732</v>
      </c>
      <c r="B6" s="167"/>
      <c r="C6" s="167"/>
    </row>
    <row r="7" spans="1:3">
      <c r="A7" s="488" t="s">
        <v>733</v>
      </c>
      <c r="B7" s="167"/>
      <c r="C7" s="167"/>
    </row>
    <row r="8" spans="1:3">
      <c r="A8" s="488" t="s">
        <v>734</v>
      </c>
      <c r="B8" s="167"/>
      <c r="C8" s="167"/>
    </row>
    <row r="9" spans="1:3">
      <c r="A9" s="489" t="s">
        <v>735</v>
      </c>
      <c r="B9" s="177">
        <f>SUM(B6:B8)</f>
        <v>0</v>
      </c>
      <c r="C9" s="177">
        <f>SUM(C6:C8)</f>
        <v>0</v>
      </c>
    </row>
    <row r="10" spans="1:3">
      <c r="A10" s="489" t="s">
        <v>736</v>
      </c>
      <c r="B10" s="178"/>
      <c r="C10" s="178"/>
    </row>
  </sheetData>
  <mergeCells count="4">
    <mergeCell ref="A2:A3"/>
    <mergeCell ref="B2:B3"/>
    <mergeCell ref="C2:C3"/>
    <mergeCell ref="A1:C1"/>
  </mergeCells>
  <dataValidations count="1">
    <dataValidation showErrorMessage="1" errorTitle="Kesalahan Jenis Data" error="Data yang dimasukkan harus berupa Angka!" sqref="B4:C4 B6:C7" xr:uid="{00000000-0002-0000-3800-000000000000}"/>
  </dataValidations>
  <pageMargins left="0.7" right="0.7" top="0.75" bottom="0.75" header="0.3" footer="0.3"/>
  <pageSetup paperSize="9" scale="8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0000"/>
    <pageSetUpPr fitToPage="1"/>
  </sheetPr>
  <dimension ref="A2:AA34"/>
  <sheetViews>
    <sheetView showGridLines="0" topLeftCell="A19" zoomScale="85" zoomScaleNormal="85" zoomScaleSheetLayoutView="100" workbookViewId="0">
      <selection activeCell="E16" sqref="A1:XFD1048576"/>
    </sheetView>
  </sheetViews>
  <sheetFormatPr baseColWidth="10" defaultColWidth="8.83203125" defaultRowHeight="18"/>
  <cols>
    <col min="1" max="1" width="2" style="170" customWidth="1"/>
    <col min="2" max="2" width="1" style="170" customWidth="1"/>
    <col min="3" max="3" width="20" style="170" customWidth="1"/>
    <col min="4" max="4" width="23.5" style="170" customWidth="1"/>
    <col min="5" max="5" width="9.33203125" style="170" bestFit="1" customWidth="1"/>
    <col min="6" max="6" width="21.5" style="170" customWidth="1"/>
    <col min="7" max="7" width="12.33203125" style="170" customWidth="1"/>
    <col min="8" max="8" width="9.33203125" style="170" bestFit="1" customWidth="1"/>
    <col min="9" max="9" width="20.6640625" style="170" customWidth="1"/>
    <col min="10" max="10" width="10.6640625" style="170" customWidth="1"/>
    <col min="11" max="11" width="9.33203125" style="170" bestFit="1" customWidth="1"/>
    <col min="12" max="12" width="21.83203125" style="170" customWidth="1"/>
    <col min="13" max="13" width="11" style="170" customWidth="1"/>
    <col min="14" max="14" width="6.5" style="170" customWidth="1"/>
    <col min="15" max="15" width="21.6640625" style="170" customWidth="1"/>
    <col min="16" max="16" width="11.33203125" style="170" customWidth="1"/>
    <col min="17" max="17" width="6.5" style="170" customWidth="1"/>
    <col min="18" max="18" width="21.5" style="170" customWidth="1"/>
    <col min="19" max="19" width="10.5" style="170" customWidth="1"/>
    <col min="20" max="20" width="6.33203125" style="170" customWidth="1"/>
    <col min="21" max="21" width="20" style="170" customWidth="1"/>
    <col min="22" max="22" width="10.1640625" style="170" customWidth="1"/>
    <col min="23" max="23" width="6.6640625" style="170" customWidth="1"/>
    <col min="24" max="24" width="22" style="170" customWidth="1"/>
    <col min="25" max="25" width="11.33203125" style="170" customWidth="1"/>
    <col min="26" max="26" width="13.33203125" style="170" customWidth="1"/>
    <col min="27" max="27" width="1" style="170" customWidth="1"/>
    <col min="28" max="28" width="9.1640625" style="170" customWidth="1"/>
    <col min="29" max="256" width="9.1640625" style="170"/>
    <col min="257" max="257" width="2" style="170" customWidth="1"/>
    <col min="258" max="258" width="1" style="170" customWidth="1"/>
    <col min="259" max="259" width="20" style="170" customWidth="1"/>
    <col min="260" max="260" width="23.5" style="170" customWidth="1"/>
    <col min="261" max="261" width="6.5" style="170" bestFit="1" customWidth="1"/>
    <col min="262" max="262" width="12.83203125" style="170" customWidth="1"/>
    <col min="263" max="263" width="6.6640625" style="170" bestFit="1" customWidth="1"/>
    <col min="264" max="264" width="6.5" style="170" bestFit="1" customWidth="1"/>
    <col min="265" max="265" width="13.5" style="170" customWidth="1"/>
    <col min="266" max="266" width="6.6640625" style="170" bestFit="1" customWidth="1"/>
    <col min="267" max="267" width="6.5" style="170" bestFit="1" customWidth="1"/>
    <col min="268" max="268" width="13.83203125" style="170" customWidth="1"/>
    <col min="269" max="269" width="7.5" style="170" customWidth="1"/>
    <col min="270" max="270" width="6.5" style="170" customWidth="1"/>
    <col min="271" max="271" width="14.1640625" style="170" customWidth="1"/>
    <col min="272" max="272" width="8" style="170" customWidth="1"/>
    <col min="273" max="273" width="6.5" style="170" customWidth="1"/>
    <col min="274" max="274" width="13.6640625" style="170" customWidth="1"/>
    <col min="275" max="275" width="6.6640625" style="170" customWidth="1"/>
    <col min="276" max="276" width="6.33203125" style="170" customWidth="1"/>
    <col min="277" max="277" width="13.1640625" style="170" customWidth="1"/>
    <col min="278" max="278" width="7.1640625" style="170" customWidth="1"/>
    <col min="279" max="279" width="6.6640625" style="170" customWidth="1"/>
    <col min="280" max="280" width="13.1640625" style="170" customWidth="1"/>
    <col min="281" max="281" width="6.6640625" style="170" customWidth="1"/>
    <col min="282" max="282" width="9.5" style="170" bestFit="1" customWidth="1"/>
    <col min="283" max="283" width="1" style="170" customWidth="1"/>
    <col min="284" max="284" width="9.1640625" style="170" customWidth="1"/>
    <col min="285" max="512" width="9.1640625" style="170"/>
    <col min="513" max="513" width="2" style="170" customWidth="1"/>
    <col min="514" max="514" width="1" style="170" customWidth="1"/>
    <col min="515" max="515" width="20" style="170" customWidth="1"/>
    <col min="516" max="516" width="23.5" style="170" customWidth="1"/>
    <col min="517" max="517" width="6.5" style="170" bestFit="1" customWidth="1"/>
    <col min="518" max="518" width="12.83203125" style="170" customWidth="1"/>
    <col min="519" max="519" width="6.6640625" style="170" bestFit="1" customWidth="1"/>
    <col min="520" max="520" width="6.5" style="170" bestFit="1" customWidth="1"/>
    <col min="521" max="521" width="13.5" style="170" customWidth="1"/>
    <col min="522" max="522" width="6.6640625" style="170" bestFit="1" customWidth="1"/>
    <col min="523" max="523" width="6.5" style="170" bestFit="1" customWidth="1"/>
    <col min="524" max="524" width="13.83203125" style="170" customWidth="1"/>
    <col min="525" max="525" width="7.5" style="170" customWidth="1"/>
    <col min="526" max="526" width="6.5" style="170" customWidth="1"/>
    <col min="527" max="527" width="14.1640625" style="170" customWidth="1"/>
    <col min="528" max="528" width="8" style="170" customWidth="1"/>
    <col min="529" max="529" width="6.5" style="170" customWidth="1"/>
    <col min="530" max="530" width="13.6640625" style="170" customWidth="1"/>
    <col min="531" max="531" width="6.6640625" style="170" customWidth="1"/>
    <col min="532" max="532" width="6.33203125" style="170" customWidth="1"/>
    <col min="533" max="533" width="13.1640625" style="170" customWidth="1"/>
    <col min="534" max="534" width="7.1640625" style="170" customWidth="1"/>
    <col min="535" max="535" width="6.6640625" style="170" customWidth="1"/>
    <col min="536" max="536" width="13.1640625" style="170" customWidth="1"/>
    <col min="537" max="537" width="6.6640625" style="170" customWidth="1"/>
    <col min="538" max="538" width="9.5" style="170" bestFit="1" customWidth="1"/>
    <col min="539" max="539" width="1" style="170" customWidth="1"/>
    <col min="540" max="540" width="9.1640625" style="170" customWidth="1"/>
    <col min="541" max="768" width="9.1640625" style="170"/>
    <col min="769" max="769" width="2" style="170" customWidth="1"/>
    <col min="770" max="770" width="1" style="170" customWidth="1"/>
    <col min="771" max="771" width="20" style="170" customWidth="1"/>
    <col min="772" max="772" width="23.5" style="170" customWidth="1"/>
    <col min="773" max="773" width="6.5" style="170" bestFit="1" customWidth="1"/>
    <col min="774" max="774" width="12.83203125" style="170" customWidth="1"/>
    <col min="775" max="775" width="6.6640625" style="170" bestFit="1" customWidth="1"/>
    <col min="776" max="776" width="6.5" style="170" bestFit="1" customWidth="1"/>
    <col min="777" max="777" width="13.5" style="170" customWidth="1"/>
    <col min="778" max="778" width="6.6640625" style="170" bestFit="1" customWidth="1"/>
    <col min="779" max="779" width="6.5" style="170" bestFit="1" customWidth="1"/>
    <col min="780" max="780" width="13.83203125" style="170" customWidth="1"/>
    <col min="781" max="781" width="7.5" style="170" customWidth="1"/>
    <col min="782" max="782" width="6.5" style="170" customWidth="1"/>
    <col min="783" max="783" width="14.1640625" style="170" customWidth="1"/>
    <col min="784" max="784" width="8" style="170" customWidth="1"/>
    <col min="785" max="785" width="6.5" style="170" customWidth="1"/>
    <col min="786" max="786" width="13.6640625" style="170" customWidth="1"/>
    <col min="787" max="787" width="6.6640625" style="170" customWidth="1"/>
    <col min="788" max="788" width="6.33203125" style="170" customWidth="1"/>
    <col min="789" max="789" width="13.1640625" style="170" customWidth="1"/>
    <col min="790" max="790" width="7.1640625" style="170" customWidth="1"/>
    <col min="791" max="791" width="6.6640625" style="170" customWidth="1"/>
    <col min="792" max="792" width="13.1640625" style="170" customWidth="1"/>
    <col min="793" max="793" width="6.6640625" style="170" customWidth="1"/>
    <col min="794" max="794" width="9.5" style="170" bestFit="1" customWidth="1"/>
    <col min="795" max="795" width="1" style="170" customWidth="1"/>
    <col min="796" max="796" width="9.1640625" style="170" customWidth="1"/>
    <col min="797" max="1024" width="9.1640625" style="170"/>
    <col min="1025" max="1025" width="2" style="170" customWidth="1"/>
    <col min="1026" max="1026" width="1" style="170" customWidth="1"/>
    <col min="1027" max="1027" width="20" style="170" customWidth="1"/>
    <col min="1028" max="1028" width="23.5" style="170" customWidth="1"/>
    <col min="1029" max="1029" width="6.5" style="170" bestFit="1" customWidth="1"/>
    <col min="1030" max="1030" width="12.83203125" style="170" customWidth="1"/>
    <col min="1031" max="1031" width="6.6640625" style="170" bestFit="1" customWidth="1"/>
    <col min="1032" max="1032" width="6.5" style="170" bestFit="1" customWidth="1"/>
    <col min="1033" max="1033" width="13.5" style="170" customWidth="1"/>
    <col min="1034" max="1034" width="6.6640625" style="170" bestFit="1" customWidth="1"/>
    <col min="1035" max="1035" width="6.5" style="170" bestFit="1" customWidth="1"/>
    <col min="1036" max="1036" width="13.83203125" style="170" customWidth="1"/>
    <col min="1037" max="1037" width="7.5" style="170" customWidth="1"/>
    <col min="1038" max="1038" width="6.5" style="170" customWidth="1"/>
    <col min="1039" max="1039" width="14.1640625" style="170" customWidth="1"/>
    <col min="1040" max="1040" width="8" style="170" customWidth="1"/>
    <col min="1041" max="1041" width="6.5" style="170" customWidth="1"/>
    <col min="1042" max="1042" width="13.6640625" style="170" customWidth="1"/>
    <col min="1043" max="1043" width="6.6640625" style="170" customWidth="1"/>
    <col min="1044" max="1044" width="6.33203125" style="170" customWidth="1"/>
    <col min="1045" max="1045" width="13.1640625" style="170" customWidth="1"/>
    <col min="1046" max="1046" width="7.1640625" style="170" customWidth="1"/>
    <col min="1047" max="1047" width="6.6640625" style="170" customWidth="1"/>
    <col min="1048" max="1048" width="13.1640625" style="170" customWidth="1"/>
    <col min="1049" max="1049" width="6.6640625" style="170" customWidth="1"/>
    <col min="1050" max="1050" width="9.5" style="170" bestFit="1" customWidth="1"/>
    <col min="1051" max="1051" width="1" style="170" customWidth="1"/>
    <col min="1052" max="1052" width="9.1640625" style="170" customWidth="1"/>
    <col min="1053" max="1280" width="9.1640625" style="170"/>
    <col min="1281" max="1281" width="2" style="170" customWidth="1"/>
    <col min="1282" max="1282" width="1" style="170" customWidth="1"/>
    <col min="1283" max="1283" width="20" style="170" customWidth="1"/>
    <col min="1284" max="1284" width="23.5" style="170" customWidth="1"/>
    <col min="1285" max="1285" width="6.5" style="170" bestFit="1" customWidth="1"/>
    <col min="1286" max="1286" width="12.83203125" style="170" customWidth="1"/>
    <col min="1287" max="1287" width="6.6640625" style="170" bestFit="1" customWidth="1"/>
    <col min="1288" max="1288" width="6.5" style="170" bestFit="1" customWidth="1"/>
    <col min="1289" max="1289" width="13.5" style="170" customWidth="1"/>
    <col min="1290" max="1290" width="6.6640625" style="170" bestFit="1" customWidth="1"/>
    <col min="1291" max="1291" width="6.5" style="170" bestFit="1" customWidth="1"/>
    <col min="1292" max="1292" width="13.83203125" style="170" customWidth="1"/>
    <col min="1293" max="1293" width="7.5" style="170" customWidth="1"/>
    <col min="1294" max="1294" width="6.5" style="170" customWidth="1"/>
    <col min="1295" max="1295" width="14.1640625" style="170" customWidth="1"/>
    <col min="1296" max="1296" width="8" style="170" customWidth="1"/>
    <col min="1297" max="1297" width="6.5" style="170" customWidth="1"/>
    <col min="1298" max="1298" width="13.6640625" style="170" customWidth="1"/>
    <col min="1299" max="1299" width="6.6640625" style="170" customWidth="1"/>
    <col min="1300" max="1300" width="6.33203125" style="170" customWidth="1"/>
    <col min="1301" max="1301" width="13.1640625" style="170" customWidth="1"/>
    <col min="1302" max="1302" width="7.1640625" style="170" customWidth="1"/>
    <col min="1303" max="1303" width="6.6640625" style="170" customWidth="1"/>
    <col min="1304" max="1304" width="13.1640625" style="170" customWidth="1"/>
    <col min="1305" max="1305" width="6.6640625" style="170" customWidth="1"/>
    <col min="1306" max="1306" width="9.5" style="170" bestFit="1" customWidth="1"/>
    <col min="1307" max="1307" width="1" style="170" customWidth="1"/>
    <col min="1308" max="1308" width="9.1640625" style="170" customWidth="1"/>
    <col min="1309" max="1536" width="9.1640625" style="170"/>
    <col min="1537" max="1537" width="2" style="170" customWidth="1"/>
    <col min="1538" max="1538" width="1" style="170" customWidth="1"/>
    <col min="1539" max="1539" width="20" style="170" customWidth="1"/>
    <col min="1540" max="1540" width="23.5" style="170" customWidth="1"/>
    <col min="1541" max="1541" width="6.5" style="170" bestFit="1" customWidth="1"/>
    <col min="1542" max="1542" width="12.83203125" style="170" customWidth="1"/>
    <col min="1543" max="1543" width="6.6640625" style="170" bestFit="1" customWidth="1"/>
    <col min="1544" max="1544" width="6.5" style="170" bestFit="1" customWidth="1"/>
    <col min="1545" max="1545" width="13.5" style="170" customWidth="1"/>
    <col min="1546" max="1546" width="6.6640625" style="170" bestFit="1" customWidth="1"/>
    <col min="1547" max="1547" width="6.5" style="170" bestFit="1" customWidth="1"/>
    <col min="1548" max="1548" width="13.83203125" style="170" customWidth="1"/>
    <col min="1549" max="1549" width="7.5" style="170" customWidth="1"/>
    <col min="1550" max="1550" width="6.5" style="170" customWidth="1"/>
    <col min="1551" max="1551" width="14.1640625" style="170" customWidth="1"/>
    <col min="1552" max="1552" width="8" style="170" customWidth="1"/>
    <col min="1553" max="1553" width="6.5" style="170" customWidth="1"/>
    <col min="1554" max="1554" width="13.6640625" style="170" customWidth="1"/>
    <col min="1555" max="1555" width="6.6640625" style="170" customWidth="1"/>
    <col min="1556" max="1556" width="6.33203125" style="170" customWidth="1"/>
    <col min="1557" max="1557" width="13.1640625" style="170" customWidth="1"/>
    <col min="1558" max="1558" width="7.1640625" style="170" customWidth="1"/>
    <col min="1559" max="1559" width="6.6640625" style="170" customWidth="1"/>
    <col min="1560" max="1560" width="13.1640625" style="170" customWidth="1"/>
    <col min="1561" max="1561" width="6.6640625" style="170" customWidth="1"/>
    <col min="1562" max="1562" width="9.5" style="170" bestFit="1" customWidth="1"/>
    <col min="1563" max="1563" width="1" style="170" customWidth="1"/>
    <col min="1564" max="1564" width="9.1640625" style="170" customWidth="1"/>
    <col min="1565" max="1792" width="9.1640625" style="170"/>
    <col min="1793" max="1793" width="2" style="170" customWidth="1"/>
    <col min="1794" max="1794" width="1" style="170" customWidth="1"/>
    <col min="1795" max="1795" width="20" style="170" customWidth="1"/>
    <col min="1796" max="1796" width="23.5" style="170" customWidth="1"/>
    <col min="1797" max="1797" width="6.5" style="170" bestFit="1" customWidth="1"/>
    <col min="1798" max="1798" width="12.83203125" style="170" customWidth="1"/>
    <col min="1799" max="1799" width="6.6640625" style="170" bestFit="1" customWidth="1"/>
    <col min="1800" max="1800" width="6.5" style="170" bestFit="1" customWidth="1"/>
    <col min="1801" max="1801" width="13.5" style="170" customWidth="1"/>
    <col min="1802" max="1802" width="6.6640625" style="170" bestFit="1" customWidth="1"/>
    <col min="1803" max="1803" width="6.5" style="170" bestFit="1" customWidth="1"/>
    <col min="1804" max="1804" width="13.83203125" style="170" customWidth="1"/>
    <col min="1805" max="1805" width="7.5" style="170" customWidth="1"/>
    <col min="1806" max="1806" width="6.5" style="170" customWidth="1"/>
    <col min="1807" max="1807" width="14.1640625" style="170" customWidth="1"/>
    <col min="1808" max="1808" width="8" style="170" customWidth="1"/>
    <col min="1809" max="1809" width="6.5" style="170" customWidth="1"/>
    <col min="1810" max="1810" width="13.6640625" style="170" customWidth="1"/>
    <col min="1811" max="1811" width="6.6640625" style="170" customWidth="1"/>
    <col min="1812" max="1812" width="6.33203125" style="170" customWidth="1"/>
    <col min="1813" max="1813" width="13.1640625" style="170" customWidth="1"/>
    <col min="1814" max="1814" width="7.1640625" style="170" customWidth="1"/>
    <col min="1815" max="1815" width="6.6640625" style="170" customWidth="1"/>
    <col min="1816" max="1816" width="13.1640625" style="170" customWidth="1"/>
    <col min="1817" max="1817" width="6.6640625" style="170" customWidth="1"/>
    <col min="1818" max="1818" width="9.5" style="170" bestFit="1" customWidth="1"/>
    <col min="1819" max="1819" width="1" style="170" customWidth="1"/>
    <col min="1820" max="1820" width="9.1640625" style="170" customWidth="1"/>
    <col min="1821" max="2048" width="9.1640625" style="170"/>
    <col min="2049" max="2049" width="2" style="170" customWidth="1"/>
    <col min="2050" max="2050" width="1" style="170" customWidth="1"/>
    <col min="2051" max="2051" width="20" style="170" customWidth="1"/>
    <col min="2052" max="2052" width="23.5" style="170" customWidth="1"/>
    <col min="2053" max="2053" width="6.5" style="170" bestFit="1" customWidth="1"/>
    <col min="2054" max="2054" width="12.83203125" style="170" customWidth="1"/>
    <col min="2055" max="2055" width="6.6640625" style="170" bestFit="1" customWidth="1"/>
    <col min="2056" max="2056" width="6.5" style="170" bestFit="1" customWidth="1"/>
    <col min="2057" max="2057" width="13.5" style="170" customWidth="1"/>
    <col min="2058" max="2058" width="6.6640625" style="170" bestFit="1" customWidth="1"/>
    <col min="2059" max="2059" width="6.5" style="170" bestFit="1" customWidth="1"/>
    <col min="2060" max="2060" width="13.83203125" style="170" customWidth="1"/>
    <col min="2061" max="2061" width="7.5" style="170" customWidth="1"/>
    <col min="2062" max="2062" width="6.5" style="170" customWidth="1"/>
    <col min="2063" max="2063" width="14.1640625" style="170" customWidth="1"/>
    <col min="2064" max="2064" width="8" style="170" customWidth="1"/>
    <col min="2065" max="2065" width="6.5" style="170" customWidth="1"/>
    <col min="2066" max="2066" width="13.6640625" style="170" customWidth="1"/>
    <col min="2067" max="2067" width="6.6640625" style="170" customWidth="1"/>
    <col min="2068" max="2068" width="6.33203125" style="170" customWidth="1"/>
    <col min="2069" max="2069" width="13.1640625" style="170" customWidth="1"/>
    <col min="2070" max="2070" width="7.1640625" style="170" customWidth="1"/>
    <col min="2071" max="2071" width="6.6640625" style="170" customWidth="1"/>
    <col min="2072" max="2072" width="13.1640625" style="170" customWidth="1"/>
    <col min="2073" max="2073" width="6.6640625" style="170" customWidth="1"/>
    <col min="2074" max="2074" width="9.5" style="170" bestFit="1" customWidth="1"/>
    <col min="2075" max="2075" width="1" style="170" customWidth="1"/>
    <col min="2076" max="2076" width="9.1640625" style="170" customWidth="1"/>
    <col min="2077" max="2304" width="9.1640625" style="170"/>
    <col min="2305" max="2305" width="2" style="170" customWidth="1"/>
    <col min="2306" max="2306" width="1" style="170" customWidth="1"/>
    <col min="2307" max="2307" width="20" style="170" customWidth="1"/>
    <col min="2308" max="2308" width="23.5" style="170" customWidth="1"/>
    <col min="2309" max="2309" width="6.5" style="170" bestFit="1" customWidth="1"/>
    <col min="2310" max="2310" width="12.83203125" style="170" customWidth="1"/>
    <col min="2311" max="2311" width="6.6640625" style="170" bestFit="1" customWidth="1"/>
    <col min="2312" max="2312" width="6.5" style="170" bestFit="1" customWidth="1"/>
    <col min="2313" max="2313" width="13.5" style="170" customWidth="1"/>
    <col min="2314" max="2314" width="6.6640625" style="170" bestFit="1" customWidth="1"/>
    <col min="2315" max="2315" width="6.5" style="170" bestFit="1" customWidth="1"/>
    <col min="2316" max="2316" width="13.83203125" style="170" customWidth="1"/>
    <col min="2317" max="2317" width="7.5" style="170" customWidth="1"/>
    <col min="2318" max="2318" width="6.5" style="170" customWidth="1"/>
    <col min="2319" max="2319" width="14.1640625" style="170" customWidth="1"/>
    <col min="2320" max="2320" width="8" style="170" customWidth="1"/>
    <col min="2321" max="2321" width="6.5" style="170" customWidth="1"/>
    <col min="2322" max="2322" width="13.6640625" style="170" customWidth="1"/>
    <col min="2323" max="2323" width="6.6640625" style="170" customWidth="1"/>
    <col min="2324" max="2324" width="6.33203125" style="170" customWidth="1"/>
    <col min="2325" max="2325" width="13.1640625" style="170" customWidth="1"/>
    <col min="2326" max="2326" width="7.1640625" style="170" customWidth="1"/>
    <col min="2327" max="2327" width="6.6640625" style="170" customWidth="1"/>
    <col min="2328" max="2328" width="13.1640625" style="170" customWidth="1"/>
    <col min="2329" max="2329" width="6.6640625" style="170" customWidth="1"/>
    <col min="2330" max="2330" width="9.5" style="170" bestFit="1" customWidth="1"/>
    <col min="2331" max="2331" width="1" style="170" customWidth="1"/>
    <col min="2332" max="2332" width="9.1640625" style="170" customWidth="1"/>
    <col min="2333" max="2560" width="9.1640625" style="170"/>
    <col min="2561" max="2561" width="2" style="170" customWidth="1"/>
    <col min="2562" max="2562" width="1" style="170" customWidth="1"/>
    <col min="2563" max="2563" width="20" style="170" customWidth="1"/>
    <col min="2564" max="2564" width="23.5" style="170" customWidth="1"/>
    <col min="2565" max="2565" width="6.5" style="170" bestFit="1" customWidth="1"/>
    <col min="2566" max="2566" width="12.83203125" style="170" customWidth="1"/>
    <col min="2567" max="2567" width="6.6640625" style="170" bestFit="1" customWidth="1"/>
    <col min="2568" max="2568" width="6.5" style="170" bestFit="1" customWidth="1"/>
    <col min="2569" max="2569" width="13.5" style="170" customWidth="1"/>
    <col min="2570" max="2570" width="6.6640625" style="170" bestFit="1" customWidth="1"/>
    <col min="2571" max="2571" width="6.5" style="170" bestFit="1" customWidth="1"/>
    <col min="2572" max="2572" width="13.83203125" style="170" customWidth="1"/>
    <col min="2573" max="2573" width="7.5" style="170" customWidth="1"/>
    <col min="2574" max="2574" width="6.5" style="170" customWidth="1"/>
    <col min="2575" max="2575" width="14.1640625" style="170" customWidth="1"/>
    <col min="2576" max="2576" width="8" style="170" customWidth="1"/>
    <col min="2577" max="2577" width="6.5" style="170" customWidth="1"/>
    <col min="2578" max="2578" width="13.6640625" style="170" customWidth="1"/>
    <col min="2579" max="2579" width="6.6640625" style="170" customWidth="1"/>
    <col min="2580" max="2580" width="6.33203125" style="170" customWidth="1"/>
    <col min="2581" max="2581" width="13.1640625" style="170" customWidth="1"/>
    <col min="2582" max="2582" width="7.1640625" style="170" customWidth="1"/>
    <col min="2583" max="2583" width="6.6640625" style="170" customWidth="1"/>
    <col min="2584" max="2584" width="13.1640625" style="170" customWidth="1"/>
    <col min="2585" max="2585" width="6.6640625" style="170" customWidth="1"/>
    <col min="2586" max="2586" width="9.5" style="170" bestFit="1" customWidth="1"/>
    <col min="2587" max="2587" width="1" style="170" customWidth="1"/>
    <col min="2588" max="2588" width="9.1640625" style="170" customWidth="1"/>
    <col min="2589" max="2816" width="9.1640625" style="170"/>
    <col min="2817" max="2817" width="2" style="170" customWidth="1"/>
    <col min="2818" max="2818" width="1" style="170" customWidth="1"/>
    <col min="2819" max="2819" width="20" style="170" customWidth="1"/>
    <col min="2820" max="2820" width="23.5" style="170" customWidth="1"/>
    <col min="2821" max="2821" width="6.5" style="170" bestFit="1" customWidth="1"/>
    <col min="2822" max="2822" width="12.83203125" style="170" customWidth="1"/>
    <col min="2823" max="2823" width="6.6640625" style="170" bestFit="1" customWidth="1"/>
    <col min="2824" max="2824" width="6.5" style="170" bestFit="1" customWidth="1"/>
    <col min="2825" max="2825" width="13.5" style="170" customWidth="1"/>
    <col min="2826" max="2826" width="6.6640625" style="170" bestFit="1" customWidth="1"/>
    <col min="2827" max="2827" width="6.5" style="170" bestFit="1" customWidth="1"/>
    <col min="2828" max="2828" width="13.83203125" style="170" customWidth="1"/>
    <col min="2829" max="2829" width="7.5" style="170" customWidth="1"/>
    <col min="2830" max="2830" width="6.5" style="170" customWidth="1"/>
    <col min="2831" max="2831" width="14.1640625" style="170" customWidth="1"/>
    <col min="2832" max="2832" width="8" style="170" customWidth="1"/>
    <col min="2833" max="2833" width="6.5" style="170" customWidth="1"/>
    <col min="2834" max="2834" width="13.6640625" style="170" customWidth="1"/>
    <col min="2835" max="2835" width="6.6640625" style="170" customWidth="1"/>
    <col min="2836" max="2836" width="6.33203125" style="170" customWidth="1"/>
    <col min="2837" max="2837" width="13.1640625" style="170" customWidth="1"/>
    <col min="2838" max="2838" width="7.1640625" style="170" customWidth="1"/>
    <col min="2839" max="2839" width="6.6640625" style="170" customWidth="1"/>
    <col min="2840" max="2840" width="13.1640625" style="170" customWidth="1"/>
    <col min="2841" max="2841" width="6.6640625" style="170" customWidth="1"/>
    <col min="2842" max="2842" width="9.5" style="170" bestFit="1" customWidth="1"/>
    <col min="2843" max="2843" width="1" style="170" customWidth="1"/>
    <col min="2844" max="2844" width="9.1640625" style="170" customWidth="1"/>
    <col min="2845" max="3072" width="9.1640625" style="170"/>
    <col min="3073" max="3073" width="2" style="170" customWidth="1"/>
    <col min="3074" max="3074" width="1" style="170" customWidth="1"/>
    <col min="3075" max="3075" width="20" style="170" customWidth="1"/>
    <col min="3076" max="3076" width="23.5" style="170" customWidth="1"/>
    <col min="3077" max="3077" width="6.5" style="170" bestFit="1" customWidth="1"/>
    <col min="3078" max="3078" width="12.83203125" style="170" customWidth="1"/>
    <col min="3079" max="3079" width="6.6640625" style="170" bestFit="1" customWidth="1"/>
    <col min="3080" max="3080" width="6.5" style="170" bestFit="1" customWidth="1"/>
    <col min="3081" max="3081" width="13.5" style="170" customWidth="1"/>
    <col min="3082" max="3082" width="6.6640625" style="170" bestFit="1" customWidth="1"/>
    <col min="3083" max="3083" width="6.5" style="170" bestFit="1" customWidth="1"/>
    <col min="3084" max="3084" width="13.83203125" style="170" customWidth="1"/>
    <col min="3085" max="3085" width="7.5" style="170" customWidth="1"/>
    <col min="3086" max="3086" width="6.5" style="170" customWidth="1"/>
    <col min="3087" max="3087" width="14.1640625" style="170" customWidth="1"/>
    <col min="3088" max="3088" width="8" style="170" customWidth="1"/>
    <col min="3089" max="3089" width="6.5" style="170" customWidth="1"/>
    <col min="3090" max="3090" width="13.6640625" style="170" customWidth="1"/>
    <col min="3091" max="3091" width="6.6640625" style="170" customWidth="1"/>
    <col min="3092" max="3092" width="6.33203125" style="170" customWidth="1"/>
    <col min="3093" max="3093" width="13.1640625" style="170" customWidth="1"/>
    <col min="3094" max="3094" width="7.1640625" style="170" customWidth="1"/>
    <col min="3095" max="3095" width="6.6640625" style="170" customWidth="1"/>
    <col min="3096" max="3096" width="13.1640625" style="170" customWidth="1"/>
    <col min="3097" max="3097" width="6.6640625" style="170" customWidth="1"/>
    <col min="3098" max="3098" width="9.5" style="170" bestFit="1" customWidth="1"/>
    <col min="3099" max="3099" width="1" style="170" customWidth="1"/>
    <col min="3100" max="3100" width="9.1640625" style="170" customWidth="1"/>
    <col min="3101" max="3328" width="9.1640625" style="170"/>
    <col min="3329" max="3329" width="2" style="170" customWidth="1"/>
    <col min="3330" max="3330" width="1" style="170" customWidth="1"/>
    <col min="3331" max="3331" width="20" style="170" customWidth="1"/>
    <col min="3332" max="3332" width="23.5" style="170" customWidth="1"/>
    <col min="3333" max="3333" width="6.5" style="170" bestFit="1" customWidth="1"/>
    <col min="3334" max="3334" width="12.83203125" style="170" customWidth="1"/>
    <col min="3335" max="3335" width="6.6640625" style="170" bestFit="1" customWidth="1"/>
    <col min="3336" max="3336" width="6.5" style="170" bestFit="1" customWidth="1"/>
    <col min="3337" max="3337" width="13.5" style="170" customWidth="1"/>
    <col min="3338" max="3338" width="6.6640625" style="170" bestFit="1" customWidth="1"/>
    <col min="3339" max="3339" width="6.5" style="170" bestFit="1" customWidth="1"/>
    <col min="3340" max="3340" width="13.83203125" style="170" customWidth="1"/>
    <col min="3341" max="3341" width="7.5" style="170" customWidth="1"/>
    <col min="3342" max="3342" width="6.5" style="170" customWidth="1"/>
    <col min="3343" max="3343" width="14.1640625" style="170" customWidth="1"/>
    <col min="3344" max="3344" width="8" style="170" customWidth="1"/>
    <col min="3345" max="3345" width="6.5" style="170" customWidth="1"/>
    <col min="3346" max="3346" width="13.6640625" style="170" customWidth="1"/>
    <col min="3347" max="3347" width="6.6640625" style="170" customWidth="1"/>
    <col min="3348" max="3348" width="6.33203125" style="170" customWidth="1"/>
    <col min="3349" max="3349" width="13.1640625" style="170" customWidth="1"/>
    <col min="3350" max="3350" width="7.1640625" style="170" customWidth="1"/>
    <col min="3351" max="3351" width="6.6640625" style="170" customWidth="1"/>
    <col min="3352" max="3352" width="13.1640625" style="170" customWidth="1"/>
    <col min="3353" max="3353" width="6.6640625" style="170" customWidth="1"/>
    <col min="3354" max="3354" width="9.5" style="170" bestFit="1" customWidth="1"/>
    <col min="3355" max="3355" width="1" style="170" customWidth="1"/>
    <col min="3356" max="3356" width="9.1640625" style="170" customWidth="1"/>
    <col min="3357" max="3584" width="9.1640625" style="170"/>
    <col min="3585" max="3585" width="2" style="170" customWidth="1"/>
    <col min="3586" max="3586" width="1" style="170" customWidth="1"/>
    <col min="3587" max="3587" width="20" style="170" customWidth="1"/>
    <col min="3588" max="3588" width="23.5" style="170" customWidth="1"/>
    <col min="3589" max="3589" width="6.5" style="170" bestFit="1" customWidth="1"/>
    <col min="3590" max="3590" width="12.83203125" style="170" customWidth="1"/>
    <col min="3591" max="3591" width="6.6640625" style="170" bestFit="1" customWidth="1"/>
    <col min="3592" max="3592" width="6.5" style="170" bestFit="1" customWidth="1"/>
    <col min="3593" max="3593" width="13.5" style="170" customWidth="1"/>
    <col min="3594" max="3594" width="6.6640625" style="170" bestFit="1" customWidth="1"/>
    <col min="3595" max="3595" width="6.5" style="170" bestFit="1" customWidth="1"/>
    <col min="3596" max="3596" width="13.83203125" style="170" customWidth="1"/>
    <col min="3597" max="3597" width="7.5" style="170" customWidth="1"/>
    <col min="3598" max="3598" width="6.5" style="170" customWidth="1"/>
    <col min="3599" max="3599" width="14.1640625" style="170" customWidth="1"/>
    <col min="3600" max="3600" width="8" style="170" customWidth="1"/>
    <col min="3601" max="3601" width="6.5" style="170" customWidth="1"/>
    <col min="3602" max="3602" width="13.6640625" style="170" customWidth="1"/>
    <col min="3603" max="3603" width="6.6640625" style="170" customWidth="1"/>
    <col min="3604" max="3604" width="6.33203125" style="170" customWidth="1"/>
    <col min="3605" max="3605" width="13.1640625" style="170" customWidth="1"/>
    <col min="3606" max="3606" width="7.1640625" style="170" customWidth="1"/>
    <col min="3607" max="3607" width="6.6640625" style="170" customWidth="1"/>
    <col min="3608" max="3608" width="13.1640625" style="170" customWidth="1"/>
    <col min="3609" max="3609" width="6.6640625" style="170" customWidth="1"/>
    <col min="3610" max="3610" width="9.5" style="170" bestFit="1" customWidth="1"/>
    <col min="3611" max="3611" width="1" style="170" customWidth="1"/>
    <col min="3612" max="3612" width="9.1640625" style="170" customWidth="1"/>
    <col min="3613" max="3840" width="9.1640625" style="170"/>
    <col min="3841" max="3841" width="2" style="170" customWidth="1"/>
    <col min="3842" max="3842" width="1" style="170" customWidth="1"/>
    <col min="3843" max="3843" width="20" style="170" customWidth="1"/>
    <col min="3844" max="3844" width="23.5" style="170" customWidth="1"/>
    <col min="3845" max="3845" width="6.5" style="170" bestFit="1" customWidth="1"/>
    <col min="3846" max="3846" width="12.83203125" style="170" customWidth="1"/>
    <col min="3847" max="3847" width="6.6640625" style="170" bestFit="1" customWidth="1"/>
    <col min="3848" max="3848" width="6.5" style="170" bestFit="1" customWidth="1"/>
    <col min="3849" max="3849" width="13.5" style="170" customWidth="1"/>
    <col min="3850" max="3850" width="6.6640625" style="170" bestFit="1" customWidth="1"/>
    <col min="3851" max="3851" width="6.5" style="170" bestFit="1" customWidth="1"/>
    <col min="3852" max="3852" width="13.83203125" style="170" customWidth="1"/>
    <col min="3853" max="3853" width="7.5" style="170" customWidth="1"/>
    <col min="3854" max="3854" width="6.5" style="170" customWidth="1"/>
    <col min="3855" max="3855" width="14.1640625" style="170" customWidth="1"/>
    <col min="3856" max="3856" width="8" style="170" customWidth="1"/>
    <col min="3857" max="3857" width="6.5" style="170" customWidth="1"/>
    <col min="3858" max="3858" width="13.6640625" style="170" customWidth="1"/>
    <col min="3859" max="3859" width="6.6640625" style="170" customWidth="1"/>
    <col min="3860" max="3860" width="6.33203125" style="170" customWidth="1"/>
    <col min="3861" max="3861" width="13.1640625" style="170" customWidth="1"/>
    <col min="3862" max="3862" width="7.1640625" style="170" customWidth="1"/>
    <col min="3863" max="3863" width="6.6640625" style="170" customWidth="1"/>
    <col min="3864" max="3864" width="13.1640625" style="170" customWidth="1"/>
    <col min="3865" max="3865" width="6.6640625" style="170" customWidth="1"/>
    <col min="3866" max="3866" width="9.5" style="170" bestFit="1" customWidth="1"/>
    <col min="3867" max="3867" width="1" style="170" customWidth="1"/>
    <col min="3868" max="3868" width="9.1640625" style="170" customWidth="1"/>
    <col min="3869" max="4096" width="9.1640625" style="170"/>
    <col min="4097" max="4097" width="2" style="170" customWidth="1"/>
    <col min="4098" max="4098" width="1" style="170" customWidth="1"/>
    <col min="4099" max="4099" width="20" style="170" customWidth="1"/>
    <col min="4100" max="4100" width="23.5" style="170" customWidth="1"/>
    <col min="4101" max="4101" width="6.5" style="170" bestFit="1" customWidth="1"/>
    <col min="4102" max="4102" width="12.83203125" style="170" customWidth="1"/>
    <col min="4103" max="4103" width="6.6640625" style="170" bestFit="1" customWidth="1"/>
    <col min="4104" max="4104" width="6.5" style="170" bestFit="1" customWidth="1"/>
    <col min="4105" max="4105" width="13.5" style="170" customWidth="1"/>
    <col min="4106" max="4106" width="6.6640625" style="170" bestFit="1" customWidth="1"/>
    <col min="4107" max="4107" width="6.5" style="170" bestFit="1" customWidth="1"/>
    <col min="4108" max="4108" width="13.83203125" style="170" customWidth="1"/>
    <col min="4109" max="4109" width="7.5" style="170" customWidth="1"/>
    <col min="4110" max="4110" width="6.5" style="170" customWidth="1"/>
    <col min="4111" max="4111" width="14.1640625" style="170" customWidth="1"/>
    <col min="4112" max="4112" width="8" style="170" customWidth="1"/>
    <col min="4113" max="4113" width="6.5" style="170" customWidth="1"/>
    <col min="4114" max="4114" width="13.6640625" style="170" customWidth="1"/>
    <col min="4115" max="4115" width="6.6640625" style="170" customWidth="1"/>
    <col min="4116" max="4116" width="6.33203125" style="170" customWidth="1"/>
    <col min="4117" max="4117" width="13.1640625" style="170" customWidth="1"/>
    <col min="4118" max="4118" width="7.1640625" style="170" customWidth="1"/>
    <col min="4119" max="4119" width="6.6640625" style="170" customWidth="1"/>
    <col min="4120" max="4120" width="13.1640625" style="170" customWidth="1"/>
    <col min="4121" max="4121" width="6.6640625" style="170" customWidth="1"/>
    <col min="4122" max="4122" width="9.5" style="170" bestFit="1" customWidth="1"/>
    <col min="4123" max="4123" width="1" style="170" customWidth="1"/>
    <col min="4124" max="4124" width="9.1640625" style="170" customWidth="1"/>
    <col min="4125" max="4352" width="9.1640625" style="170"/>
    <col min="4353" max="4353" width="2" style="170" customWidth="1"/>
    <col min="4354" max="4354" width="1" style="170" customWidth="1"/>
    <col min="4355" max="4355" width="20" style="170" customWidth="1"/>
    <col min="4356" max="4356" width="23.5" style="170" customWidth="1"/>
    <col min="4357" max="4357" width="6.5" style="170" bestFit="1" customWidth="1"/>
    <col min="4358" max="4358" width="12.83203125" style="170" customWidth="1"/>
    <col min="4359" max="4359" width="6.6640625" style="170" bestFit="1" customWidth="1"/>
    <col min="4360" max="4360" width="6.5" style="170" bestFit="1" customWidth="1"/>
    <col min="4361" max="4361" width="13.5" style="170" customWidth="1"/>
    <col min="4362" max="4362" width="6.6640625" style="170" bestFit="1" customWidth="1"/>
    <col min="4363" max="4363" width="6.5" style="170" bestFit="1" customWidth="1"/>
    <col min="4364" max="4364" width="13.83203125" style="170" customWidth="1"/>
    <col min="4365" max="4365" width="7.5" style="170" customWidth="1"/>
    <col min="4366" max="4366" width="6.5" style="170" customWidth="1"/>
    <col min="4367" max="4367" width="14.1640625" style="170" customWidth="1"/>
    <col min="4368" max="4368" width="8" style="170" customWidth="1"/>
    <col min="4369" max="4369" width="6.5" style="170" customWidth="1"/>
    <col min="4370" max="4370" width="13.6640625" style="170" customWidth="1"/>
    <col min="4371" max="4371" width="6.6640625" style="170" customWidth="1"/>
    <col min="4372" max="4372" width="6.33203125" style="170" customWidth="1"/>
    <col min="4373" max="4373" width="13.1640625" style="170" customWidth="1"/>
    <col min="4374" max="4374" width="7.1640625" style="170" customWidth="1"/>
    <col min="4375" max="4375" width="6.6640625" style="170" customWidth="1"/>
    <col min="4376" max="4376" width="13.1640625" style="170" customWidth="1"/>
    <col min="4377" max="4377" width="6.6640625" style="170" customWidth="1"/>
    <col min="4378" max="4378" width="9.5" style="170" bestFit="1" customWidth="1"/>
    <col min="4379" max="4379" width="1" style="170" customWidth="1"/>
    <col min="4380" max="4380" width="9.1640625" style="170" customWidth="1"/>
    <col min="4381" max="4608" width="9.1640625" style="170"/>
    <col min="4609" max="4609" width="2" style="170" customWidth="1"/>
    <col min="4610" max="4610" width="1" style="170" customWidth="1"/>
    <col min="4611" max="4611" width="20" style="170" customWidth="1"/>
    <col min="4612" max="4612" width="23.5" style="170" customWidth="1"/>
    <col min="4613" max="4613" width="6.5" style="170" bestFit="1" customWidth="1"/>
    <col min="4614" max="4614" width="12.83203125" style="170" customWidth="1"/>
    <col min="4615" max="4615" width="6.6640625" style="170" bestFit="1" customWidth="1"/>
    <col min="4616" max="4616" width="6.5" style="170" bestFit="1" customWidth="1"/>
    <col min="4617" max="4617" width="13.5" style="170" customWidth="1"/>
    <col min="4618" max="4618" width="6.6640625" style="170" bestFit="1" customWidth="1"/>
    <col min="4619" max="4619" width="6.5" style="170" bestFit="1" customWidth="1"/>
    <col min="4620" max="4620" width="13.83203125" style="170" customWidth="1"/>
    <col min="4621" max="4621" width="7.5" style="170" customWidth="1"/>
    <col min="4622" max="4622" width="6.5" style="170" customWidth="1"/>
    <col min="4623" max="4623" width="14.1640625" style="170" customWidth="1"/>
    <col min="4624" max="4624" width="8" style="170" customWidth="1"/>
    <col min="4625" max="4625" width="6.5" style="170" customWidth="1"/>
    <col min="4626" max="4626" width="13.6640625" style="170" customWidth="1"/>
    <col min="4627" max="4627" width="6.6640625" style="170" customWidth="1"/>
    <col min="4628" max="4628" width="6.33203125" style="170" customWidth="1"/>
    <col min="4629" max="4629" width="13.1640625" style="170" customWidth="1"/>
    <col min="4630" max="4630" width="7.1640625" style="170" customWidth="1"/>
    <col min="4631" max="4631" width="6.6640625" style="170" customWidth="1"/>
    <col min="4632" max="4632" width="13.1640625" style="170" customWidth="1"/>
    <col min="4633" max="4633" width="6.6640625" style="170" customWidth="1"/>
    <col min="4634" max="4634" width="9.5" style="170" bestFit="1" customWidth="1"/>
    <col min="4635" max="4635" width="1" style="170" customWidth="1"/>
    <col min="4636" max="4636" width="9.1640625" style="170" customWidth="1"/>
    <col min="4637" max="4864" width="9.1640625" style="170"/>
    <col min="4865" max="4865" width="2" style="170" customWidth="1"/>
    <col min="4866" max="4866" width="1" style="170" customWidth="1"/>
    <col min="4867" max="4867" width="20" style="170" customWidth="1"/>
    <col min="4868" max="4868" width="23.5" style="170" customWidth="1"/>
    <col min="4869" max="4869" width="6.5" style="170" bestFit="1" customWidth="1"/>
    <col min="4870" max="4870" width="12.83203125" style="170" customWidth="1"/>
    <col min="4871" max="4871" width="6.6640625" style="170" bestFit="1" customWidth="1"/>
    <col min="4872" max="4872" width="6.5" style="170" bestFit="1" customWidth="1"/>
    <col min="4873" max="4873" width="13.5" style="170" customWidth="1"/>
    <col min="4874" max="4874" width="6.6640625" style="170" bestFit="1" customWidth="1"/>
    <col min="4875" max="4875" width="6.5" style="170" bestFit="1" customWidth="1"/>
    <col min="4876" max="4876" width="13.83203125" style="170" customWidth="1"/>
    <col min="4877" max="4877" width="7.5" style="170" customWidth="1"/>
    <col min="4878" max="4878" width="6.5" style="170" customWidth="1"/>
    <col min="4879" max="4879" width="14.1640625" style="170" customWidth="1"/>
    <col min="4880" max="4880" width="8" style="170" customWidth="1"/>
    <col min="4881" max="4881" width="6.5" style="170" customWidth="1"/>
    <col min="4882" max="4882" width="13.6640625" style="170" customWidth="1"/>
    <col min="4883" max="4883" width="6.6640625" style="170" customWidth="1"/>
    <col min="4884" max="4884" width="6.33203125" style="170" customWidth="1"/>
    <col min="4885" max="4885" width="13.1640625" style="170" customWidth="1"/>
    <col min="4886" max="4886" width="7.1640625" style="170" customWidth="1"/>
    <col min="4887" max="4887" width="6.6640625" style="170" customWidth="1"/>
    <col min="4888" max="4888" width="13.1640625" style="170" customWidth="1"/>
    <col min="4889" max="4889" width="6.6640625" style="170" customWidth="1"/>
    <col min="4890" max="4890" width="9.5" style="170" bestFit="1" customWidth="1"/>
    <col min="4891" max="4891" width="1" style="170" customWidth="1"/>
    <col min="4892" max="4892" width="9.1640625" style="170" customWidth="1"/>
    <col min="4893" max="5120" width="9.1640625" style="170"/>
    <col min="5121" max="5121" width="2" style="170" customWidth="1"/>
    <col min="5122" max="5122" width="1" style="170" customWidth="1"/>
    <col min="5123" max="5123" width="20" style="170" customWidth="1"/>
    <col min="5124" max="5124" width="23.5" style="170" customWidth="1"/>
    <col min="5125" max="5125" width="6.5" style="170" bestFit="1" customWidth="1"/>
    <col min="5126" max="5126" width="12.83203125" style="170" customWidth="1"/>
    <col min="5127" max="5127" width="6.6640625" style="170" bestFit="1" customWidth="1"/>
    <col min="5128" max="5128" width="6.5" style="170" bestFit="1" customWidth="1"/>
    <col min="5129" max="5129" width="13.5" style="170" customWidth="1"/>
    <col min="5130" max="5130" width="6.6640625" style="170" bestFit="1" customWidth="1"/>
    <col min="5131" max="5131" width="6.5" style="170" bestFit="1" customWidth="1"/>
    <col min="5132" max="5132" width="13.83203125" style="170" customWidth="1"/>
    <col min="5133" max="5133" width="7.5" style="170" customWidth="1"/>
    <col min="5134" max="5134" width="6.5" style="170" customWidth="1"/>
    <col min="5135" max="5135" width="14.1640625" style="170" customWidth="1"/>
    <col min="5136" max="5136" width="8" style="170" customWidth="1"/>
    <col min="5137" max="5137" width="6.5" style="170" customWidth="1"/>
    <col min="5138" max="5138" width="13.6640625" style="170" customWidth="1"/>
    <col min="5139" max="5139" width="6.6640625" style="170" customWidth="1"/>
    <col min="5140" max="5140" width="6.33203125" style="170" customWidth="1"/>
    <col min="5141" max="5141" width="13.1640625" style="170" customWidth="1"/>
    <col min="5142" max="5142" width="7.1640625" style="170" customWidth="1"/>
    <col min="5143" max="5143" width="6.6640625" style="170" customWidth="1"/>
    <col min="5144" max="5144" width="13.1640625" style="170" customWidth="1"/>
    <col min="5145" max="5145" width="6.6640625" style="170" customWidth="1"/>
    <col min="5146" max="5146" width="9.5" style="170" bestFit="1" customWidth="1"/>
    <col min="5147" max="5147" width="1" style="170" customWidth="1"/>
    <col min="5148" max="5148" width="9.1640625" style="170" customWidth="1"/>
    <col min="5149" max="5376" width="9.1640625" style="170"/>
    <col min="5377" max="5377" width="2" style="170" customWidth="1"/>
    <col min="5378" max="5378" width="1" style="170" customWidth="1"/>
    <col min="5379" max="5379" width="20" style="170" customWidth="1"/>
    <col min="5380" max="5380" width="23.5" style="170" customWidth="1"/>
    <col min="5381" max="5381" width="6.5" style="170" bestFit="1" customWidth="1"/>
    <col min="5382" max="5382" width="12.83203125" style="170" customWidth="1"/>
    <col min="5383" max="5383" width="6.6640625" style="170" bestFit="1" customWidth="1"/>
    <col min="5384" max="5384" width="6.5" style="170" bestFit="1" customWidth="1"/>
    <col min="5385" max="5385" width="13.5" style="170" customWidth="1"/>
    <col min="5386" max="5386" width="6.6640625" style="170" bestFit="1" customWidth="1"/>
    <col min="5387" max="5387" width="6.5" style="170" bestFit="1" customWidth="1"/>
    <col min="5388" max="5388" width="13.83203125" style="170" customWidth="1"/>
    <col min="5389" max="5389" width="7.5" style="170" customWidth="1"/>
    <col min="5390" max="5390" width="6.5" style="170" customWidth="1"/>
    <col min="5391" max="5391" width="14.1640625" style="170" customWidth="1"/>
    <col min="5392" max="5392" width="8" style="170" customWidth="1"/>
    <col min="5393" max="5393" width="6.5" style="170" customWidth="1"/>
    <col min="5394" max="5394" width="13.6640625" style="170" customWidth="1"/>
    <col min="5395" max="5395" width="6.6640625" style="170" customWidth="1"/>
    <col min="5396" max="5396" width="6.33203125" style="170" customWidth="1"/>
    <col min="5397" max="5397" width="13.1640625" style="170" customWidth="1"/>
    <col min="5398" max="5398" width="7.1640625" style="170" customWidth="1"/>
    <col min="5399" max="5399" width="6.6640625" style="170" customWidth="1"/>
    <col min="5400" max="5400" width="13.1640625" style="170" customWidth="1"/>
    <col min="5401" max="5401" width="6.6640625" style="170" customWidth="1"/>
    <col min="5402" max="5402" width="9.5" style="170" bestFit="1" customWidth="1"/>
    <col min="5403" max="5403" width="1" style="170" customWidth="1"/>
    <col min="5404" max="5404" width="9.1640625" style="170" customWidth="1"/>
    <col min="5405" max="5632" width="9.1640625" style="170"/>
    <col min="5633" max="5633" width="2" style="170" customWidth="1"/>
    <col min="5634" max="5634" width="1" style="170" customWidth="1"/>
    <col min="5635" max="5635" width="20" style="170" customWidth="1"/>
    <col min="5636" max="5636" width="23.5" style="170" customWidth="1"/>
    <col min="5637" max="5637" width="6.5" style="170" bestFit="1" customWidth="1"/>
    <col min="5638" max="5638" width="12.83203125" style="170" customWidth="1"/>
    <col min="5639" max="5639" width="6.6640625" style="170" bestFit="1" customWidth="1"/>
    <col min="5640" max="5640" width="6.5" style="170" bestFit="1" customWidth="1"/>
    <col min="5641" max="5641" width="13.5" style="170" customWidth="1"/>
    <col min="5642" max="5642" width="6.6640625" style="170" bestFit="1" customWidth="1"/>
    <col min="5643" max="5643" width="6.5" style="170" bestFit="1" customWidth="1"/>
    <col min="5644" max="5644" width="13.83203125" style="170" customWidth="1"/>
    <col min="5645" max="5645" width="7.5" style="170" customWidth="1"/>
    <col min="5646" max="5646" width="6.5" style="170" customWidth="1"/>
    <col min="5647" max="5647" width="14.1640625" style="170" customWidth="1"/>
    <col min="5648" max="5648" width="8" style="170" customWidth="1"/>
    <col min="5649" max="5649" width="6.5" style="170" customWidth="1"/>
    <col min="5650" max="5650" width="13.6640625" style="170" customWidth="1"/>
    <col min="5651" max="5651" width="6.6640625" style="170" customWidth="1"/>
    <col min="5652" max="5652" width="6.33203125" style="170" customWidth="1"/>
    <col min="5653" max="5653" width="13.1640625" style="170" customWidth="1"/>
    <col min="5654" max="5654" width="7.1640625" style="170" customWidth="1"/>
    <col min="5655" max="5655" width="6.6640625" style="170" customWidth="1"/>
    <col min="5656" max="5656" width="13.1640625" style="170" customWidth="1"/>
    <col min="5657" max="5657" width="6.6640625" style="170" customWidth="1"/>
    <col min="5658" max="5658" width="9.5" style="170" bestFit="1" customWidth="1"/>
    <col min="5659" max="5659" width="1" style="170" customWidth="1"/>
    <col min="5660" max="5660" width="9.1640625" style="170" customWidth="1"/>
    <col min="5661" max="5888" width="9.1640625" style="170"/>
    <col min="5889" max="5889" width="2" style="170" customWidth="1"/>
    <col min="5890" max="5890" width="1" style="170" customWidth="1"/>
    <col min="5891" max="5891" width="20" style="170" customWidth="1"/>
    <col min="5892" max="5892" width="23.5" style="170" customWidth="1"/>
    <col min="5893" max="5893" width="6.5" style="170" bestFit="1" customWidth="1"/>
    <col min="5894" max="5894" width="12.83203125" style="170" customWidth="1"/>
    <col min="5895" max="5895" width="6.6640625" style="170" bestFit="1" customWidth="1"/>
    <col min="5896" max="5896" width="6.5" style="170" bestFit="1" customWidth="1"/>
    <col min="5897" max="5897" width="13.5" style="170" customWidth="1"/>
    <col min="5898" max="5898" width="6.6640625" style="170" bestFit="1" customWidth="1"/>
    <col min="5899" max="5899" width="6.5" style="170" bestFit="1" customWidth="1"/>
    <col min="5900" max="5900" width="13.83203125" style="170" customWidth="1"/>
    <col min="5901" max="5901" width="7.5" style="170" customWidth="1"/>
    <col min="5902" max="5902" width="6.5" style="170" customWidth="1"/>
    <col min="5903" max="5903" width="14.1640625" style="170" customWidth="1"/>
    <col min="5904" max="5904" width="8" style="170" customWidth="1"/>
    <col min="5905" max="5905" width="6.5" style="170" customWidth="1"/>
    <col min="5906" max="5906" width="13.6640625" style="170" customWidth="1"/>
    <col min="5907" max="5907" width="6.6640625" style="170" customWidth="1"/>
    <col min="5908" max="5908" width="6.33203125" style="170" customWidth="1"/>
    <col min="5909" max="5909" width="13.1640625" style="170" customWidth="1"/>
    <col min="5910" max="5910" width="7.1640625" style="170" customWidth="1"/>
    <col min="5911" max="5911" width="6.6640625" style="170" customWidth="1"/>
    <col min="5912" max="5912" width="13.1640625" style="170" customWidth="1"/>
    <col min="5913" max="5913" width="6.6640625" style="170" customWidth="1"/>
    <col min="5914" max="5914" width="9.5" style="170" bestFit="1" customWidth="1"/>
    <col min="5915" max="5915" width="1" style="170" customWidth="1"/>
    <col min="5916" max="5916" width="9.1640625" style="170" customWidth="1"/>
    <col min="5917" max="6144" width="9.1640625" style="170"/>
    <col min="6145" max="6145" width="2" style="170" customWidth="1"/>
    <col min="6146" max="6146" width="1" style="170" customWidth="1"/>
    <col min="6147" max="6147" width="20" style="170" customWidth="1"/>
    <col min="6148" max="6148" width="23.5" style="170" customWidth="1"/>
    <col min="6149" max="6149" width="6.5" style="170" bestFit="1" customWidth="1"/>
    <col min="6150" max="6150" width="12.83203125" style="170" customWidth="1"/>
    <col min="6151" max="6151" width="6.6640625" style="170" bestFit="1" customWidth="1"/>
    <col min="6152" max="6152" width="6.5" style="170" bestFit="1" customWidth="1"/>
    <col min="6153" max="6153" width="13.5" style="170" customWidth="1"/>
    <col min="6154" max="6154" width="6.6640625" style="170" bestFit="1" customWidth="1"/>
    <col min="6155" max="6155" width="6.5" style="170" bestFit="1" customWidth="1"/>
    <col min="6156" max="6156" width="13.83203125" style="170" customWidth="1"/>
    <col min="6157" max="6157" width="7.5" style="170" customWidth="1"/>
    <col min="6158" max="6158" width="6.5" style="170" customWidth="1"/>
    <col min="6159" max="6159" width="14.1640625" style="170" customWidth="1"/>
    <col min="6160" max="6160" width="8" style="170" customWidth="1"/>
    <col min="6161" max="6161" width="6.5" style="170" customWidth="1"/>
    <col min="6162" max="6162" width="13.6640625" style="170" customWidth="1"/>
    <col min="6163" max="6163" width="6.6640625" style="170" customWidth="1"/>
    <col min="6164" max="6164" width="6.33203125" style="170" customWidth="1"/>
    <col min="6165" max="6165" width="13.1640625" style="170" customWidth="1"/>
    <col min="6166" max="6166" width="7.1640625" style="170" customWidth="1"/>
    <col min="6167" max="6167" width="6.6640625" style="170" customWidth="1"/>
    <col min="6168" max="6168" width="13.1640625" style="170" customWidth="1"/>
    <col min="6169" max="6169" width="6.6640625" style="170" customWidth="1"/>
    <col min="6170" max="6170" width="9.5" style="170" bestFit="1" customWidth="1"/>
    <col min="6171" max="6171" width="1" style="170" customWidth="1"/>
    <col min="6172" max="6172" width="9.1640625" style="170" customWidth="1"/>
    <col min="6173" max="6400" width="9.1640625" style="170"/>
    <col min="6401" max="6401" width="2" style="170" customWidth="1"/>
    <col min="6402" max="6402" width="1" style="170" customWidth="1"/>
    <col min="6403" max="6403" width="20" style="170" customWidth="1"/>
    <col min="6404" max="6404" width="23.5" style="170" customWidth="1"/>
    <col min="6405" max="6405" width="6.5" style="170" bestFit="1" customWidth="1"/>
    <col min="6406" max="6406" width="12.83203125" style="170" customWidth="1"/>
    <col min="6407" max="6407" width="6.6640625" style="170" bestFit="1" customWidth="1"/>
    <col min="6408" max="6408" width="6.5" style="170" bestFit="1" customWidth="1"/>
    <col min="6409" max="6409" width="13.5" style="170" customWidth="1"/>
    <col min="6410" max="6410" width="6.6640625" style="170" bestFit="1" customWidth="1"/>
    <col min="6411" max="6411" width="6.5" style="170" bestFit="1" customWidth="1"/>
    <col min="6412" max="6412" width="13.83203125" style="170" customWidth="1"/>
    <col min="6413" max="6413" width="7.5" style="170" customWidth="1"/>
    <col min="6414" max="6414" width="6.5" style="170" customWidth="1"/>
    <col min="6415" max="6415" width="14.1640625" style="170" customWidth="1"/>
    <col min="6416" max="6416" width="8" style="170" customWidth="1"/>
    <col min="6417" max="6417" width="6.5" style="170" customWidth="1"/>
    <col min="6418" max="6418" width="13.6640625" style="170" customWidth="1"/>
    <col min="6419" max="6419" width="6.6640625" style="170" customWidth="1"/>
    <col min="6420" max="6420" width="6.33203125" style="170" customWidth="1"/>
    <col min="6421" max="6421" width="13.1640625" style="170" customWidth="1"/>
    <col min="6422" max="6422" width="7.1640625" style="170" customWidth="1"/>
    <col min="6423" max="6423" width="6.6640625" style="170" customWidth="1"/>
    <col min="6424" max="6424" width="13.1640625" style="170" customWidth="1"/>
    <col min="6425" max="6425" width="6.6640625" style="170" customWidth="1"/>
    <col min="6426" max="6426" width="9.5" style="170" bestFit="1" customWidth="1"/>
    <col min="6427" max="6427" width="1" style="170" customWidth="1"/>
    <col min="6428" max="6428" width="9.1640625" style="170" customWidth="1"/>
    <col min="6429" max="6656" width="9.1640625" style="170"/>
    <col min="6657" max="6657" width="2" style="170" customWidth="1"/>
    <col min="6658" max="6658" width="1" style="170" customWidth="1"/>
    <col min="6659" max="6659" width="20" style="170" customWidth="1"/>
    <col min="6660" max="6660" width="23.5" style="170" customWidth="1"/>
    <col min="6661" max="6661" width="6.5" style="170" bestFit="1" customWidth="1"/>
    <col min="6662" max="6662" width="12.83203125" style="170" customWidth="1"/>
    <col min="6663" max="6663" width="6.6640625" style="170" bestFit="1" customWidth="1"/>
    <col min="6664" max="6664" width="6.5" style="170" bestFit="1" customWidth="1"/>
    <col min="6665" max="6665" width="13.5" style="170" customWidth="1"/>
    <col min="6666" max="6666" width="6.6640625" style="170" bestFit="1" customWidth="1"/>
    <col min="6667" max="6667" width="6.5" style="170" bestFit="1" customWidth="1"/>
    <col min="6668" max="6668" width="13.83203125" style="170" customWidth="1"/>
    <col min="6669" max="6669" width="7.5" style="170" customWidth="1"/>
    <col min="6670" max="6670" width="6.5" style="170" customWidth="1"/>
    <col min="6671" max="6671" width="14.1640625" style="170" customWidth="1"/>
    <col min="6672" max="6672" width="8" style="170" customWidth="1"/>
    <col min="6673" max="6673" width="6.5" style="170" customWidth="1"/>
    <col min="6674" max="6674" width="13.6640625" style="170" customWidth="1"/>
    <col min="6675" max="6675" width="6.6640625" style="170" customWidth="1"/>
    <col min="6676" max="6676" width="6.33203125" style="170" customWidth="1"/>
    <col min="6677" max="6677" width="13.1640625" style="170" customWidth="1"/>
    <col min="6678" max="6678" width="7.1640625" style="170" customWidth="1"/>
    <col min="6679" max="6679" width="6.6640625" style="170" customWidth="1"/>
    <col min="6680" max="6680" width="13.1640625" style="170" customWidth="1"/>
    <col min="6681" max="6681" width="6.6640625" style="170" customWidth="1"/>
    <col min="6682" max="6682" width="9.5" style="170" bestFit="1" customWidth="1"/>
    <col min="6683" max="6683" width="1" style="170" customWidth="1"/>
    <col min="6684" max="6684" width="9.1640625" style="170" customWidth="1"/>
    <col min="6685" max="6912" width="9.1640625" style="170"/>
    <col min="6913" max="6913" width="2" style="170" customWidth="1"/>
    <col min="6914" max="6914" width="1" style="170" customWidth="1"/>
    <col min="6915" max="6915" width="20" style="170" customWidth="1"/>
    <col min="6916" max="6916" width="23.5" style="170" customWidth="1"/>
    <col min="6917" max="6917" width="6.5" style="170" bestFit="1" customWidth="1"/>
    <col min="6918" max="6918" width="12.83203125" style="170" customWidth="1"/>
    <col min="6919" max="6919" width="6.6640625" style="170" bestFit="1" customWidth="1"/>
    <col min="6920" max="6920" width="6.5" style="170" bestFit="1" customWidth="1"/>
    <col min="6921" max="6921" width="13.5" style="170" customWidth="1"/>
    <col min="6922" max="6922" width="6.6640625" style="170" bestFit="1" customWidth="1"/>
    <col min="6923" max="6923" width="6.5" style="170" bestFit="1" customWidth="1"/>
    <col min="6924" max="6924" width="13.83203125" style="170" customWidth="1"/>
    <col min="6925" max="6925" width="7.5" style="170" customWidth="1"/>
    <col min="6926" max="6926" width="6.5" style="170" customWidth="1"/>
    <col min="6927" max="6927" width="14.1640625" style="170" customWidth="1"/>
    <col min="6928" max="6928" width="8" style="170" customWidth="1"/>
    <col min="6929" max="6929" width="6.5" style="170" customWidth="1"/>
    <col min="6930" max="6930" width="13.6640625" style="170" customWidth="1"/>
    <col min="6931" max="6931" width="6.6640625" style="170" customWidth="1"/>
    <col min="6932" max="6932" width="6.33203125" style="170" customWidth="1"/>
    <col min="6933" max="6933" width="13.1640625" style="170" customWidth="1"/>
    <col min="6934" max="6934" width="7.1640625" style="170" customWidth="1"/>
    <col min="6935" max="6935" width="6.6640625" style="170" customWidth="1"/>
    <col min="6936" max="6936" width="13.1640625" style="170" customWidth="1"/>
    <col min="6937" max="6937" width="6.6640625" style="170" customWidth="1"/>
    <col min="6938" max="6938" width="9.5" style="170" bestFit="1" customWidth="1"/>
    <col min="6939" max="6939" width="1" style="170" customWidth="1"/>
    <col min="6940" max="6940" width="9.1640625" style="170" customWidth="1"/>
    <col min="6941" max="7168" width="9.1640625" style="170"/>
    <col min="7169" max="7169" width="2" style="170" customWidth="1"/>
    <col min="7170" max="7170" width="1" style="170" customWidth="1"/>
    <col min="7171" max="7171" width="20" style="170" customWidth="1"/>
    <col min="7172" max="7172" width="23.5" style="170" customWidth="1"/>
    <col min="7173" max="7173" width="6.5" style="170" bestFit="1" customWidth="1"/>
    <col min="7174" max="7174" width="12.83203125" style="170" customWidth="1"/>
    <col min="7175" max="7175" width="6.6640625" style="170" bestFit="1" customWidth="1"/>
    <col min="7176" max="7176" width="6.5" style="170" bestFit="1" customWidth="1"/>
    <col min="7177" max="7177" width="13.5" style="170" customWidth="1"/>
    <col min="7178" max="7178" width="6.6640625" style="170" bestFit="1" customWidth="1"/>
    <col min="7179" max="7179" width="6.5" style="170" bestFit="1" customWidth="1"/>
    <col min="7180" max="7180" width="13.83203125" style="170" customWidth="1"/>
    <col min="7181" max="7181" width="7.5" style="170" customWidth="1"/>
    <col min="7182" max="7182" width="6.5" style="170" customWidth="1"/>
    <col min="7183" max="7183" width="14.1640625" style="170" customWidth="1"/>
    <col min="7184" max="7184" width="8" style="170" customWidth="1"/>
    <col min="7185" max="7185" width="6.5" style="170" customWidth="1"/>
    <col min="7186" max="7186" width="13.6640625" style="170" customWidth="1"/>
    <col min="7187" max="7187" width="6.6640625" style="170" customWidth="1"/>
    <col min="7188" max="7188" width="6.33203125" style="170" customWidth="1"/>
    <col min="7189" max="7189" width="13.1640625" style="170" customWidth="1"/>
    <col min="7190" max="7190" width="7.1640625" style="170" customWidth="1"/>
    <col min="7191" max="7191" width="6.6640625" style="170" customWidth="1"/>
    <col min="7192" max="7192" width="13.1640625" style="170" customWidth="1"/>
    <col min="7193" max="7193" width="6.6640625" style="170" customWidth="1"/>
    <col min="7194" max="7194" width="9.5" style="170" bestFit="1" customWidth="1"/>
    <col min="7195" max="7195" width="1" style="170" customWidth="1"/>
    <col min="7196" max="7196" width="9.1640625" style="170" customWidth="1"/>
    <col min="7197" max="7424" width="9.1640625" style="170"/>
    <col min="7425" max="7425" width="2" style="170" customWidth="1"/>
    <col min="7426" max="7426" width="1" style="170" customWidth="1"/>
    <col min="7427" max="7427" width="20" style="170" customWidth="1"/>
    <col min="7428" max="7428" width="23.5" style="170" customWidth="1"/>
    <col min="7429" max="7429" width="6.5" style="170" bestFit="1" customWidth="1"/>
    <col min="7430" max="7430" width="12.83203125" style="170" customWidth="1"/>
    <col min="7431" max="7431" width="6.6640625" style="170" bestFit="1" customWidth="1"/>
    <col min="7432" max="7432" width="6.5" style="170" bestFit="1" customWidth="1"/>
    <col min="7433" max="7433" width="13.5" style="170" customWidth="1"/>
    <col min="7434" max="7434" width="6.6640625" style="170" bestFit="1" customWidth="1"/>
    <col min="7435" max="7435" width="6.5" style="170" bestFit="1" customWidth="1"/>
    <col min="7436" max="7436" width="13.83203125" style="170" customWidth="1"/>
    <col min="7437" max="7437" width="7.5" style="170" customWidth="1"/>
    <col min="7438" max="7438" width="6.5" style="170" customWidth="1"/>
    <col min="7439" max="7439" width="14.1640625" style="170" customWidth="1"/>
    <col min="7440" max="7440" width="8" style="170" customWidth="1"/>
    <col min="7441" max="7441" width="6.5" style="170" customWidth="1"/>
    <col min="7442" max="7442" width="13.6640625" style="170" customWidth="1"/>
    <col min="7443" max="7443" width="6.6640625" style="170" customWidth="1"/>
    <col min="7444" max="7444" width="6.33203125" style="170" customWidth="1"/>
    <col min="7445" max="7445" width="13.1640625" style="170" customWidth="1"/>
    <col min="7446" max="7446" width="7.1640625" style="170" customWidth="1"/>
    <col min="7447" max="7447" width="6.6640625" style="170" customWidth="1"/>
    <col min="7448" max="7448" width="13.1640625" style="170" customWidth="1"/>
    <col min="7449" max="7449" width="6.6640625" style="170" customWidth="1"/>
    <col min="7450" max="7450" width="9.5" style="170" bestFit="1" customWidth="1"/>
    <col min="7451" max="7451" width="1" style="170" customWidth="1"/>
    <col min="7452" max="7452" width="9.1640625" style="170" customWidth="1"/>
    <col min="7453" max="7680" width="9.1640625" style="170"/>
    <col min="7681" max="7681" width="2" style="170" customWidth="1"/>
    <col min="7682" max="7682" width="1" style="170" customWidth="1"/>
    <col min="7683" max="7683" width="20" style="170" customWidth="1"/>
    <col min="7684" max="7684" width="23.5" style="170" customWidth="1"/>
    <col min="7685" max="7685" width="6.5" style="170" bestFit="1" customWidth="1"/>
    <col min="7686" max="7686" width="12.83203125" style="170" customWidth="1"/>
    <col min="7687" max="7687" width="6.6640625" style="170" bestFit="1" customWidth="1"/>
    <col min="7688" max="7688" width="6.5" style="170" bestFit="1" customWidth="1"/>
    <col min="7689" max="7689" width="13.5" style="170" customWidth="1"/>
    <col min="7690" max="7690" width="6.6640625" style="170" bestFit="1" customWidth="1"/>
    <col min="7691" max="7691" width="6.5" style="170" bestFit="1" customWidth="1"/>
    <col min="7692" max="7692" width="13.83203125" style="170" customWidth="1"/>
    <col min="7693" max="7693" width="7.5" style="170" customWidth="1"/>
    <col min="7694" max="7694" width="6.5" style="170" customWidth="1"/>
    <col min="7695" max="7695" width="14.1640625" style="170" customWidth="1"/>
    <col min="7696" max="7696" width="8" style="170" customWidth="1"/>
    <col min="7697" max="7697" width="6.5" style="170" customWidth="1"/>
    <col min="7698" max="7698" width="13.6640625" style="170" customWidth="1"/>
    <col min="7699" max="7699" width="6.6640625" style="170" customWidth="1"/>
    <col min="7700" max="7700" width="6.33203125" style="170" customWidth="1"/>
    <col min="7701" max="7701" width="13.1640625" style="170" customWidth="1"/>
    <col min="7702" max="7702" width="7.1640625" style="170" customWidth="1"/>
    <col min="7703" max="7703" width="6.6640625" style="170" customWidth="1"/>
    <col min="7704" max="7704" width="13.1640625" style="170" customWidth="1"/>
    <col min="7705" max="7705" width="6.6640625" style="170" customWidth="1"/>
    <col min="7706" max="7706" width="9.5" style="170" bestFit="1" customWidth="1"/>
    <col min="7707" max="7707" width="1" style="170" customWidth="1"/>
    <col min="7708" max="7708" width="9.1640625" style="170" customWidth="1"/>
    <col min="7709" max="7936" width="9.1640625" style="170"/>
    <col min="7937" max="7937" width="2" style="170" customWidth="1"/>
    <col min="7938" max="7938" width="1" style="170" customWidth="1"/>
    <col min="7939" max="7939" width="20" style="170" customWidth="1"/>
    <col min="7940" max="7940" width="23.5" style="170" customWidth="1"/>
    <col min="7941" max="7941" width="6.5" style="170" bestFit="1" customWidth="1"/>
    <col min="7942" max="7942" width="12.83203125" style="170" customWidth="1"/>
    <col min="7943" max="7943" width="6.6640625" style="170" bestFit="1" customWidth="1"/>
    <col min="7944" max="7944" width="6.5" style="170" bestFit="1" customWidth="1"/>
    <col min="7945" max="7945" width="13.5" style="170" customWidth="1"/>
    <col min="7946" max="7946" width="6.6640625" style="170" bestFit="1" customWidth="1"/>
    <col min="7947" max="7947" width="6.5" style="170" bestFit="1" customWidth="1"/>
    <col min="7948" max="7948" width="13.83203125" style="170" customWidth="1"/>
    <col min="7949" max="7949" width="7.5" style="170" customWidth="1"/>
    <col min="7950" max="7950" width="6.5" style="170" customWidth="1"/>
    <col min="7951" max="7951" width="14.1640625" style="170" customWidth="1"/>
    <col min="7952" max="7952" width="8" style="170" customWidth="1"/>
    <col min="7953" max="7953" width="6.5" style="170" customWidth="1"/>
    <col min="7954" max="7954" width="13.6640625" style="170" customWidth="1"/>
    <col min="7955" max="7955" width="6.6640625" style="170" customWidth="1"/>
    <col min="7956" max="7956" width="6.33203125" style="170" customWidth="1"/>
    <col min="7957" max="7957" width="13.1640625" style="170" customWidth="1"/>
    <col min="7958" max="7958" width="7.1640625" style="170" customWidth="1"/>
    <col min="7959" max="7959" width="6.6640625" style="170" customWidth="1"/>
    <col min="7960" max="7960" width="13.1640625" style="170" customWidth="1"/>
    <col min="7961" max="7961" width="6.6640625" style="170" customWidth="1"/>
    <col min="7962" max="7962" width="9.5" style="170" bestFit="1" customWidth="1"/>
    <col min="7963" max="7963" width="1" style="170" customWidth="1"/>
    <col min="7964" max="7964" width="9.1640625" style="170" customWidth="1"/>
    <col min="7965" max="8192" width="9.1640625" style="170"/>
    <col min="8193" max="8193" width="2" style="170" customWidth="1"/>
    <col min="8194" max="8194" width="1" style="170" customWidth="1"/>
    <col min="8195" max="8195" width="20" style="170" customWidth="1"/>
    <col min="8196" max="8196" width="23.5" style="170" customWidth="1"/>
    <col min="8197" max="8197" width="6.5" style="170" bestFit="1" customWidth="1"/>
    <col min="8198" max="8198" width="12.83203125" style="170" customWidth="1"/>
    <col min="8199" max="8199" width="6.6640625" style="170" bestFit="1" customWidth="1"/>
    <col min="8200" max="8200" width="6.5" style="170" bestFit="1" customWidth="1"/>
    <col min="8201" max="8201" width="13.5" style="170" customWidth="1"/>
    <col min="8202" max="8202" width="6.6640625" style="170" bestFit="1" customWidth="1"/>
    <col min="8203" max="8203" width="6.5" style="170" bestFit="1" customWidth="1"/>
    <col min="8204" max="8204" width="13.83203125" style="170" customWidth="1"/>
    <col min="8205" max="8205" width="7.5" style="170" customWidth="1"/>
    <col min="8206" max="8206" width="6.5" style="170" customWidth="1"/>
    <col min="8207" max="8207" width="14.1640625" style="170" customWidth="1"/>
    <col min="8208" max="8208" width="8" style="170" customWidth="1"/>
    <col min="8209" max="8209" width="6.5" style="170" customWidth="1"/>
    <col min="8210" max="8210" width="13.6640625" style="170" customWidth="1"/>
    <col min="8211" max="8211" width="6.6640625" style="170" customWidth="1"/>
    <col min="8212" max="8212" width="6.33203125" style="170" customWidth="1"/>
    <col min="8213" max="8213" width="13.1640625" style="170" customWidth="1"/>
    <col min="8214" max="8214" width="7.1640625" style="170" customWidth="1"/>
    <col min="8215" max="8215" width="6.6640625" style="170" customWidth="1"/>
    <col min="8216" max="8216" width="13.1640625" style="170" customWidth="1"/>
    <col min="8217" max="8217" width="6.6640625" style="170" customWidth="1"/>
    <col min="8218" max="8218" width="9.5" style="170" bestFit="1" customWidth="1"/>
    <col min="8219" max="8219" width="1" style="170" customWidth="1"/>
    <col min="8220" max="8220" width="9.1640625" style="170" customWidth="1"/>
    <col min="8221" max="8448" width="9.1640625" style="170"/>
    <col min="8449" max="8449" width="2" style="170" customWidth="1"/>
    <col min="8450" max="8450" width="1" style="170" customWidth="1"/>
    <col min="8451" max="8451" width="20" style="170" customWidth="1"/>
    <col min="8452" max="8452" width="23.5" style="170" customWidth="1"/>
    <col min="8453" max="8453" width="6.5" style="170" bestFit="1" customWidth="1"/>
    <col min="8454" max="8454" width="12.83203125" style="170" customWidth="1"/>
    <col min="8455" max="8455" width="6.6640625" style="170" bestFit="1" customWidth="1"/>
    <col min="8456" max="8456" width="6.5" style="170" bestFit="1" customWidth="1"/>
    <col min="8457" max="8457" width="13.5" style="170" customWidth="1"/>
    <col min="8458" max="8458" width="6.6640625" style="170" bestFit="1" customWidth="1"/>
    <col min="8459" max="8459" width="6.5" style="170" bestFit="1" customWidth="1"/>
    <col min="8460" max="8460" width="13.83203125" style="170" customWidth="1"/>
    <col min="8461" max="8461" width="7.5" style="170" customWidth="1"/>
    <col min="8462" max="8462" width="6.5" style="170" customWidth="1"/>
    <col min="8463" max="8463" width="14.1640625" style="170" customWidth="1"/>
    <col min="8464" max="8464" width="8" style="170" customWidth="1"/>
    <col min="8465" max="8465" width="6.5" style="170" customWidth="1"/>
    <col min="8466" max="8466" width="13.6640625" style="170" customWidth="1"/>
    <col min="8467" max="8467" width="6.6640625" style="170" customWidth="1"/>
    <col min="8468" max="8468" width="6.33203125" style="170" customWidth="1"/>
    <col min="8469" max="8469" width="13.1640625" style="170" customWidth="1"/>
    <col min="8470" max="8470" width="7.1640625" style="170" customWidth="1"/>
    <col min="8471" max="8471" width="6.6640625" style="170" customWidth="1"/>
    <col min="8472" max="8472" width="13.1640625" style="170" customWidth="1"/>
    <col min="8473" max="8473" width="6.6640625" style="170" customWidth="1"/>
    <col min="8474" max="8474" width="9.5" style="170" bestFit="1" customWidth="1"/>
    <col min="8475" max="8475" width="1" style="170" customWidth="1"/>
    <col min="8476" max="8476" width="9.1640625" style="170" customWidth="1"/>
    <col min="8477" max="8704" width="9.1640625" style="170"/>
    <col min="8705" max="8705" width="2" style="170" customWidth="1"/>
    <col min="8706" max="8706" width="1" style="170" customWidth="1"/>
    <col min="8707" max="8707" width="20" style="170" customWidth="1"/>
    <col min="8708" max="8708" width="23.5" style="170" customWidth="1"/>
    <col min="8709" max="8709" width="6.5" style="170" bestFit="1" customWidth="1"/>
    <col min="8710" max="8710" width="12.83203125" style="170" customWidth="1"/>
    <col min="8711" max="8711" width="6.6640625" style="170" bestFit="1" customWidth="1"/>
    <col min="8712" max="8712" width="6.5" style="170" bestFit="1" customWidth="1"/>
    <col min="8713" max="8713" width="13.5" style="170" customWidth="1"/>
    <col min="8714" max="8714" width="6.6640625" style="170" bestFit="1" customWidth="1"/>
    <col min="8715" max="8715" width="6.5" style="170" bestFit="1" customWidth="1"/>
    <col min="8716" max="8716" width="13.83203125" style="170" customWidth="1"/>
    <col min="8717" max="8717" width="7.5" style="170" customWidth="1"/>
    <col min="8718" max="8718" width="6.5" style="170" customWidth="1"/>
    <col min="8719" max="8719" width="14.1640625" style="170" customWidth="1"/>
    <col min="8720" max="8720" width="8" style="170" customWidth="1"/>
    <col min="8721" max="8721" width="6.5" style="170" customWidth="1"/>
    <col min="8722" max="8722" width="13.6640625" style="170" customWidth="1"/>
    <col min="8723" max="8723" width="6.6640625" style="170" customWidth="1"/>
    <col min="8724" max="8724" width="6.33203125" style="170" customWidth="1"/>
    <col min="8725" max="8725" width="13.1640625" style="170" customWidth="1"/>
    <col min="8726" max="8726" width="7.1640625" style="170" customWidth="1"/>
    <col min="8727" max="8727" width="6.6640625" style="170" customWidth="1"/>
    <col min="8728" max="8728" width="13.1640625" style="170" customWidth="1"/>
    <col min="8729" max="8729" width="6.6640625" style="170" customWidth="1"/>
    <col min="8730" max="8730" width="9.5" style="170" bestFit="1" customWidth="1"/>
    <col min="8731" max="8731" width="1" style="170" customWidth="1"/>
    <col min="8732" max="8732" width="9.1640625" style="170" customWidth="1"/>
    <col min="8733" max="8960" width="9.1640625" style="170"/>
    <col min="8961" max="8961" width="2" style="170" customWidth="1"/>
    <col min="8962" max="8962" width="1" style="170" customWidth="1"/>
    <col min="8963" max="8963" width="20" style="170" customWidth="1"/>
    <col min="8964" max="8964" width="23.5" style="170" customWidth="1"/>
    <col min="8965" max="8965" width="6.5" style="170" bestFit="1" customWidth="1"/>
    <col min="8966" max="8966" width="12.83203125" style="170" customWidth="1"/>
    <col min="8967" max="8967" width="6.6640625" style="170" bestFit="1" customWidth="1"/>
    <col min="8968" max="8968" width="6.5" style="170" bestFit="1" customWidth="1"/>
    <col min="8969" max="8969" width="13.5" style="170" customWidth="1"/>
    <col min="8970" max="8970" width="6.6640625" style="170" bestFit="1" customWidth="1"/>
    <col min="8971" max="8971" width="6.5" style="170" bestFit="1" customWidth="1"/>
    <col min="8972" max="8972" width="13.83203125" style="170" customWidth="1"/>
    <col min="8973" max="8973" width="7.5" style="170" customWidth="1"/>
    <col min="8974" max="8974" width="6.5" style="170" customWidth="1"/>
    <col min="8975" max="8975" width="14.1640625" style="170" customWidth="1"/>
    <col min="8976" max="8976" width="8" style="170" customWidth="1"/>
    <col min="8977" max="8977" width="6.5" style="170" customWidth="1"/>
    <col min="8978" max="8978" width="13.6640625" style="170" customWidth="1"/>
    <col min="8979" max="8979" width="6.6640625" style="170" customWidth="1"/>
    <col min="8980" max="8980" width="6.33203125" style="170" customWidth="1"/>
    <col min="8981" max="8981" width="13.1640625" style="170" customWidth="1"/>
    <col min="8982" max="8982" width="7.1640625" style="170" customWidth="1"/>
    <col min="8983" max="8983" width="6.6640625" style="170" customWidth="1"/>
    <col min="8984" max="8984" width="13.1640625" style="170" customWidth="1"/>
    <col min="8985" max="8985" width="6.6640625" style="170" customWidth="1"/>
    <col min="8986" max="8986" width="9.5" style="170" bestFit="1" customWidth="1"/>
    <col min="8987" max="8987" width="1" style="170" customWidth="1"/>
    <col min="8988" max="8988" width="9.1640625" style="170" customWidth="1"/>
    <col min="8989" max="9216" width="9.1640625" style="170"/>
    <col min="9217" max="9217" width="2" style="170" customWidth="1"/>
    <col min="9218" max="9218" width="1" style="170" customWidth="1"/>
    <col min="9219" max="9219" width="20" style="170" customWidth="1"/>
    <col min="9220" max="9220" width="23.5" style="170" customWidth="1"/>
    <col min="9221" max="9221" width="6.5" style="170" bestFit="1" customWidth="1"/>
    <col min="9222" max="9222" width="12.83203125" style="170" customWidth="1"/>
    <col min="9223" max="9223" width="6.6640625" style="170" bestFit="1" customWidth="1"/>
    <col min="9224" max="9224" width="6.5" style="170" bestFit="1" customWidth="1"/>
    <col min="9225" max="9225" width="13.5" style="170" customWidth="1"/>
    <col min="9226" max="9226" width="6.6640625" style="170" bestFit="1" customWidth="1"/>
    <col min="9227" max="9227" width="6.5" style="170" bestFit="1" customWidth="1"/>
    <col min="9228" max="9228" width="13.83203125" style="170" customWidth="1"/>
    <col min="9229" max="9229" width="7.5" style="170" customWidth="1"/>
    <col min="9230" max="9230" width="6.5" style="170" customWidth="1"/>
    <col min="9231" max="9231" width="14.1640625" style="170" customWidth="1"/>
    <col min="9232" max="9232" width="8" style="170" customWidth="1"/>
    <col min="9233" max="9233" width="6.5" style="170" customWidth="1"/>
    <col min="9234" max="9234" width="13.6640625" style="170" customWidth="1"/>
    <col min="9235" max="9235" width="6.6640625" style="170" customWidth="1"/>
    <col min="9236" max="9236" width="6.33203125" style="170" customWidth="1"/>
    <col min="9237" max="9237" width="13.1640625" style="170" customWidth="1"/>
    <col min="9238" max="9238" width="7.1640625" style="170" customWidth="1"/>
    <col min="9239" max="9239" width="6.6640625" style="170" customWidth="1"/>
    <col min="9240" max="9240" width="13.1640625" style="170" customWidth="1"/>
    <col min="9241" max="9241" width="6.6640625" style="170" customWidth="1"/>
    <col min="9242" max="9242" width="9.5" style="170" bestFit="1" customWidth="1"/>
    <col min="9243" max="9243" width="1" style="170" customWidth="1"/>
    <col min="9244" max="9244" width="9.1640625" style="170" customWidth="1"/>
    <col min="9245" max="9472" width="9.1640625" style="170"/>
    <col min="9473" max="9473" width="2" style="170" customWidth="1"/>
    <col min="9474" max="9474" width="1" style="170" customWidth="1"/>
    <col min="9475" max="9475" width="20" style="170" customWidth="1"/>
    <col min="9476" max="9476" width="23.5" style="170" customWidth="1"/>
    <col min="9477" max="9477" width="6.5" style="170" bestFit="1" customWidth="1"/>
    <col min="9478" max="9478" width="12.83203125" style="170" customWidth="1"/>
    <col min="9479" max="9479" width="6.6640625" style="170" bestFit="1" customWidth="1"/>
    <col min="9480" max="9480" width="6.5" style="170" bestFit="1" customWidth="1"/>
    <col min="9481" max="9481" width="13.5" style="170" customWidth="1"/>
    <col min="9482" max="9482" width="6.6640625" style="170" bestFit="1" customWidth="1"/>
    <col min="9483" max="9483" width="6.5" style="170" bestFit="1" customWidth="1"/>
    <col min="9484" max="9484" width="13.83203125" style="170" customWidth="1"/>
    <col min="9485" max="9485" width="7.5" style="170" customWidth="1"/>
    <col min="9486" max="9486" width="6.5" style="170" customWidth="1"/>
    <col min="9487" max="9487" width="14.1640625" style="170" customWidth="1"/>
    <col min="9488" max="9488" width="8" style="170" customWidth="1"/>
    <col min="9489" max="9489" width="6.5" style="170" customWidth="1"/>
    <col min="9490" max="9490" width="13.6640625" style="170" customWidth="1"/>
    <col min="9491" max="9491" width="6.6640625" style="170" customWidth="1"/>
    <col min="9492" max="9492" width="6.33203125" style="170" customWidth="1"/>
    <col min="9493" max="9493" width="13.1640625" style="170" customWidth="1"/>
    <col min="9494" max="9494" width="7.1640625" style="170" customWidth="1"/>
    <col min="9495" max="9495" width="6.6640625" style="170" customWidth="1"/>
    <col min="9496" max="9496" width="13.1640625" style="170" customWidth="1"/>
    <col min="9497" max="9497" width="6.6640625" style="170" customWidth="1"/>
    <col min="9498" max="9498" width="9.5" style="170" bestFit="1" customWidth="1"/>
    <col min="9499" max="9499" width="1" style="170" customWidth="1"/>
    <col min="9500" max="9500" width="9.1640625" style="170" customWidth="1"/>
    <col min="9501" max="9728" width="9.1640625" style="170"/>
    <col min="9729" max="9729" width="2" style="170" customWidth="1"/>
    <col min="9730" max="9730" width="1" style="170" customWidth="1"/>
    <col min="9731" max="9731" width="20" style="170" customWidth="1"/>
    <col min="9732" max="9732" width="23.5" style="170" customWidth="1"/>
    <col min="9733" max="9733" width="6.5" style="170" bestFit="1" customWidth="1"/>
    <col min="9734" max="9734" width="12.83203125" style="170" customWidth="1"/>
    <col min="9735" max="9735" width="6.6640625" style="170" bestFit="1" customWidth="1"/>
    <col min="9736" max="9736" width="6.5" style="170" bestFit="1" customWidth="1"/>
    <col min="9737" max="9737" width="13.5" style="170" customWidth="1"/>
    <col min="9738" max="9738" width="6.6640625" style="170" bestFit="1" customWidth="1"/>
    <col min="9739" max="9739" width="6.5" style="170" bestFit="1" customWidth="1"/>
    <col min="9740" max="9740" width="13.83203125" style="170" customWidth="1"/>
    <col min="9741" max="9741" width="7.5" style="170" customWidth="1"/>
    <col min="9742" max="9742" width="6.5" style="170" customWidth="1"/>
    <col min="9743" max="9743" width="14.1640625" style="170" customWidth="1"/>
    <col min="9744" max="9744" width="8" style="170" customWidth="1"/>
    <col min="9745" max="9745" width="6.5" style="170" customWidth="1"/>
    <col min="9746" max="9746" width="13.6640625" style="170" customWidth="1"/>
    <col min="9747" max="9747" width="6.6640625" style="170" customWidth="1"/>
    <col min="9748" max="9748" width="6.33203125" style="170" customWidth="1"/>
    <col min="9749" max="9749" width="13.1640625" style="170" customWidth="1"/>
    <col min="9750" max="9750" width="7.1640625" style="170" customWidth="1"/>
    <col min="9751" max="9751" width="6.6640625" style="170" customWidth="1"/>
    <col min="9752" max="9752" width="13.1640625" style="170" customWidth="1"/>
    <col min="9753" max="9753" width="6.6640625" style="170" customWidth="1"/>
    <col min="9754" max="9754" width="9.5" style="170" bestFit="1" customWidth="1"/>
    <col min="9755" max="9755" width="1" style="170" customWidth="1"/>
    <col min="9756" max="9756" width="9.1640625" style="170" customWidth="1"/>
    <col min="9757" max="9984" width="9.1640625" style="170"/>
    <col min="9985" max="9985" width="2" style="170" customWidth="1"/>
    <col min="9986" max="9986" width="1" style="170" customWidth="1"/>
    <col min="9987" max="9987" width="20" style="170" customWidth="1"/>
    <col min="9988" max="9988" width="23.5" style="170" customWidth="1"/>
    <col min="9989" max="9989" width="6.5" style="170" bestFit="1" customWidth="1"/>
    <col min="9990" max="9990" width="12.83203125" style="170" customWidth="1"/>
    <col min="9991" max="9991" width="6.6640625" style="170" bestFit="1" customWidth="1"/>
    <col min="9992" max="9992" width="6.5" style="170" bestFit="1" customWidth="1"/>
    <col min="9993" max="9993" width="13.5" style="170" customWidth="1"/>
    <col min="9994" max="9994" width="6.6640625" style="170" bestFit="1" customWidth="1"/>
    <col min="9995" max="9995" width="6.5" style="170" bestFit="1" customWidth="1"/>
    <col min="9996" max="9996" width="13.83203125" style="170" customWidth="1"/>
    <col min="9997" max="9997" width="7.5" style="170" customWidth="1"/>
    <col min="9998" max="9998" width="6.5" style="170" customWidth="1"/>
    <col min="9999" max="9999" width="14.1640625" style="170" customWidth="1"/>
    <col min="10000" max="10000" width="8" style="170" customWidth="1"/>
    <col min="10001" max="10001" width="6.5" style="170" customWidth="1"/>
    <col min="10002" max="10002" width="13.6640625" style="170" customWidth="1"/>
    <col min="10003" max="10003" width="6.6640625" style="170" customWidth="1"/>
    <col min="10004" max="10004" width="6.33203125" style="170" customWidth="1"/>
    <col min="10005" max="10005" width="13.1640625" style="170" customWidth="1"/>
    <col min="10006" max="10006" width="7.1640625" style="170" customWidth="1"/>
    <col min="10007" max="10007" width="6.6640625" style="170" customWidth="1"/>
    <col min="10008" max="10008" width="13.1640625" style="170" customWidth="1"/>
    <col min="10009" max="10009" width="6.6640625" style="170" customWidth="1"/>
    <col min="10010" max="10010" width="9.5" style="170" bestFit="1" customWidth="1"/>
    <col min="10011" max="10011" width="1" style="170" customWidth="1"/>
    <col min="10012" max="10012" width="9.1640625" style="170" customWidth="1"/>
    <col min="10013" max="10240" width="9.1640625" style="170"/>
    <col min="10241" max="10241" width="2" style="170" customWidth="1"/>
    <col min="10242" max="10242" width="1" style="170" customWidth="1"/>
    <col min="10243" max="10243" width="20" style="170" customWidth="1"/>
    <col min="10244" max="10244" width="23.5" style="170" customWidth="1"/>
    <col min="10245" max="10245" width="6.5" style="170" bestFit="1" customWidth="1"/>
    <col min="10246" max="10246" width="12.83203125" style="170" customWidth="1"/>
    <col min="10247" max="10247" width="6.6640625" style="170" bestFit="1" customWidth="1"/>
    <col min="10248" max="10248" width="6.5" style="170" bestFit="1" customWidth="1"/>
    <col min="10249" max="10249" width="13.5" style="170" customWidth="1"/>
    <col min="10250" max="10250" width="6.6640625" style="170" bestFit="1" customWidth="1"/>
    <col min="10251" max="10251" width="6.5" style="170" bestFit="1" customWidth="1"/>
    <col min="10252" max="10252" width="13.83203125" style="170" customWidth="1"/>
    <col min="10253" max="10253" width="7.5" style="170" customWidth="1"/>
    <col min="10254" max="10254" width="6.5" style="170" customWidth="1"/>
    <col min="10255" max="10255" width="14.1640625" style="170" customWidth="1"/>
    <col min="10256" max="10256" width="8" style="170" customWidth="1"/>
    <col min="10257" max="10257" width="6.5" style="170" customWidth="1"/>
    <col min="10258" max="10258" width="13.6640625" style="170" customWidth="1"/>
    <col min="10259" max="10259" width="6.6640625" style="170" customWidth="1"/>
    <col min="10260" max="10260" width="6.33203125" style="170" customWidth="1"/>
    <col min="10261" max="10261" width="13.1640625" style="170" customWidth="1"/>
    <col min="10262" max="10262" width="7.1640625" style="170" customWidth="1"/>
    <col min="10263" max="10263" width="6.6640625" style="170" customWidth="1"/>
    <col min="10264" max="10264" width="13.1640625" style="170" customWidth="1"/>
    <col min="10265" max="10265" width="6.6640625" style="170" customWidth="1"/>
    <col min="10266" max="10266" width="9.5" style="170" bestFit="1" customWidth="1"/>
    <col min="10267" max="10267" width="1" style="170" customWidth="1"/>
    <col min="10268" max="10268" width="9.1640625" style="170" customWidth="1"/>
    <col min="10269" max="10496" width="9.1640625" style="170"/>
    <col min="10497" max="10497" width="2" style="170" customWidth="1"/>
    <col min="10498" max="10498" width="1" style="170" customWidth="1"/>
    <col min="10499" max="10499" width="20" style="170" customWidth="1"/>
    <col min="10500" max="10500" width="23.5" style="170" customWidth="1"/>
    <col min="10501" max="10501" width="6.5" style="170" bestFit="1" customWidth="1"/>
    <col min="10502" max="10502" width="12.83203125" style="170" customWidth="1"/>
    <col min="10503" max="10503" width="6.6640625" style="170" bestFit="1" customWidth="1"/>
    <col min="10504" max="10504" width="6.5" style="170" bestFit="1" customWidth="1"/>
    <col min="10505" max="10505" width="13.5" style="170" customWidth="1"/>
    <col min="10506" max="10506" width="6.6640625" style="170" bestFit="1" customWidth="1"/>
    <col min="10507" max="10507" width="6.5" style="170" bestFit="1" customWidth="1"/>
    <col min="10508" max="10508" width="13.83203125" style="170" customWidth="1"/>
    <col min="10509" max="10509" width="7.5" style="170" customWidth="1"/>
    <col min="10510" max="10510" width="6.5" style="170" customWidth="1"/>
    <col min="10511" max="10511" width="14.1640625" style="170" customWidth="1"/>
    <col min="10512" max="10512" width="8" style="170" customWidth="1"/>
    <col min="10513" max="10513" width="6.5" style="170" customWidth="1"/>
    <col min="10514" max="10514" width="13.6640625" style="170" customWidth="1"/>
    <col min="10515" max="10515" width="6.6640625" style="170" customWidth="1"/>
    <col min="10516" max="10516" width="6.33203125" style="170" customWidth="1"/>
    <col min="10517" max="10517" width="13.1640625" style="170" customWidth="1"/>
    <col min="10518" max="10518" width="7.1640625" style="170" customWidth="1"/>
    <col min="10519" max="10519" width="6.6640625" style="170" customWidth="1"/>
    <col min="10520" max="10520" width="13.1640625" style="170" customWidth="1"/>
    <col min="10521" max="10521" width="6.6640625" style="170" customWidth="1"/>
    <col min="10522" max="10522" width="9.5" style="170" bestFit="1" customWidth="1"/>
    <col min="10523" max="10523" width="1" style="170" customWidth="1"/>
    <col min="10524" max="10524" width="9.1640625" style="170" customWidth="1"/>
    <col min="10525" max="10752" width="9.1640625" style="170"/>
    <col min="10753" max="10753" width="2" style="170" customWidth="1"/>
    <col min="10754" max="10754" width="1" style="170" customWidth="1"/>
    <col min="10755" max="10755" width="20" style="170" customWidth="1"/>
    <col min="10756" max="10756" width="23.5" style="170" customWidth="1"/>
    <col min="10757" max="10757" width="6.5" style="170" bestFit="1" customWidth="1"/>
    <col min="10758" max="10758" width="12.83203125" style="170" customWidth="1"/>
    <col min="10759" max="10759" width="6.6640625" style="170" bestFit="1" customWidth="1"/>
    <col min="10760" max="10760" width="6.5" style="170" bestFit="1" customWidth="1"/>
    <col min="10761" max="10761" width="13.5" style="170" customWidth="1"/>
    <col min="10762" max="10762" width="6.6640625" style="170" bestFit="1" customWidth="1"/>
    <col min="10763" max="10763" width="6.5" style="170" bestFit="1" customWidth="1"/>
    <col min="10764" max="10764" width="13.83203125" style="170" customWidth="1"/>
    <col min="10765" max="10765" width="7.5" style="170" customWidth="1"/>
    <col min="10766" max="10766" width="6.5" style="170" customWidth="1"/>
    <col min="10767" max="10767" width="14.1640625" style="170" customWidth="1"/>
    <col min="10768" max="10768" width="8" style="170" customWidth="1"/>
    <col min="10769" max="10769" width="6.5" style="170" customWidth="1"/>
    <col min="10770" max="10770" width="13.6640625" style="170" customWidth="1"/>
    <col min="10771" max="10771" width="6.6640625" style="170" customWidth="1"/>
    <col min="10772" max="10772" width="6.33203125" style="170" customWidth="1"/>
    <col min="10773" max="10773" width="13.1640625" style="170" customWidth="1"/>
    <col min="10774" max="10774" width="7.1640625" style="170" customWidth="1"/>
    <col min="10775" max="10775" width="6.6640625" style="170" customWidth="1"/>
    <col min="10776" max="10776" width="13.1640625" style="170" customWidth="1"/>
    <col min="10777" max="10777" width="6.6640625" style="170" customWidth="1"/>
    <col min="10778" max="10778" width="9.5" style="170" bestFit="1" customWidth="1"/>
    <col min="10779" max="10779" width="1" style="170" customWidth="1"/>
    <col min="10780" max="10780" width="9.1640625" style="170" customWidth="1"/>
    <col min="10781" max="11008" width="9.1640625" style="170"/>
    <col min="11009" max="11009" width="2" style="170" customWidth="1"/>
    <col min="11010" max="11010" width="1" style="170" customWidth="1"/>
    <col min="11011" max="11011" width="20" style="170" customWidth="1"/>
    <col min="11012" max="11012" width="23.5" style="170" customWidth="1"/>
    <col min="11013" max="11013" width="6.5" style="170" bestFit="1" customWidth="1"/>
    <col min="11014" max="11014" width="12.83203125" style="170" customWidth="1"/>
    <col min="11015" max="11015" width="6.6640625" style="170" bestFit="1" customWidth="1"/>
    <col min="11016" max="11016" width="6.5" style="170" bestFit="1" customWidth="1"/>
    <col min="11017" max="11017" width="13.5" style="170" customWidth="1"/>
    <col min="11018" max="11018" width="6.6640625" style="170" bestFit="1" customWidth="1"/>
    <col min="11019" max="11019" width="6.5" style="170" bestFit="1" customWidth="1"/>
    <col min="11020" max="11020" width="13.83203125" style="170" customWidth="1"/>
    <col min="11021" max="11021" width="7.5" style="170" customWidth="1"/>
    <col min="11022" max="11022" width="6.5" style="170" customWidth="1"/>
    <col min="11023" max="11023" width="14.1640625" style="170" customWidth="1"/>
    <col min="11024" max="11024" width="8" style="170" customWidth="1"/>
    <col min="11025" max="11025" width="6.5" style="170" customWidth="1"/>
    <col min="11026" max="11026" width="13.6640625" style="170" customWidth="1"/>
    <col min="11027" max="11027" width="6.6640625" style="170" customWidth="1"/>
    <col min="11028" max="11028" width="6.33203125" style="170" customWidth="1"/>
    <col min="11029" max="11029" width="13.1640625" style="170" customWidth="1"/>
    <col min="11030" max="11030" width="7.1640625" style="170" customWidth="1"/>
    <col min="11031" max="11031" width="6.6640625" style="170" customWidth="1"/>
    <col min="11032" max="11032" width="13.1640625" style="170" customWidth="1"/>
    <col min="11033" max="11033" width="6.6640625" style="170" customWidth="1"/>
    <col min="11034" max="11034" width="9.5" style="170" bestFit="1" customWidth="1"/>
    <col min="11035" max="11035" width="1" style="170" customWidth="1"/>
    <col min="11036" max="11036" width="9.1640625" style="170" customWidth="1"/>
    <col min="11037" max="11264" width="9.1640625" style="170"/>
    <col min="11265" max="11265" width="2" style="170" customWidth="1"/>
    <col min="11266" max="11266" width="1" style="170" customWidth="1"/>
    <col min="11267" max="11267" width="20" style="170" customWidth="1"/>
    <col min="11268" max="11268" width="23.5" style="170" customWidth="1"/>
    <col min="11269" max="11269" width="6.5" style="170" bestFit="1" customWidth="1"/>
    <col min="11270" max="11270" width="12.83203125" style="170" customWidth="1"/>
    <col min="11271" max="11271" width="6.6640625" style="170" bestFit="1" customWidth="1"/>
    <col min="11272" max="11272" width="6.5" style="170" bestFit="1" customWidth="1"/>
    <col min="11273" max="11273" width="13.5" style="170" customWidth="1"/>
    <col min="11274" max="11274" width="6.6640625" style="170" bestFit="1" customWidth="1"/>
    <col min="11275" max="11275" width="6.5" style="170" bestFit="1" customWidth="1"/>
    <col min="11276" max="11276" width="13.83203125" style="170" customWidth="1"/>
    <col min="11277" max="11277" width="7.5" style="170" customWidth="1"/>
    <col min="11278" max="11278" width="6.5" style="170" customWidth="1"/>
    <col min="11279" max="11279" width="14.1640625" style="170" customWidth="1"/>
    <col min="11280" max="11280" width="8" style="170" customWidth="1"/>
    <col min="11281" max="11281" width="6.5" style="170" customWidth="1"/>
    <col min="11282" max="11282" width="13.6640625" style="170" customWidth="1"/>
    <col min="11283" max="11283" width="6.6640625" style="170" customWidth="1"/>
    <col min="11284" max="11284" width="6.33203125" style="170" customWidth="1"/>
    <col min="11285" max="11285" width="13.1640625" style="170" customWidth="1"/>
    <col min="11286" max="11286" width="7.1640625" style="170" customWidth="1"/>
    <col min="11287" max="11287" width="6.6640625" style="170" customWidth="1"/>
    <col min="11288" max="11288" width="13.1640625" style="170" customWidth="1"/>
    <col min="11289" max="11289" width="6.6640625" style="170" customWidth="1"/>
    <col min="11290" max="11290" width="9.5" style="170" bestFit="1" customWidth="1"/>
    <col min="11291" max="11291" width="1" style="170" customWidth="1"/>
    <col min="11292" max="11292" width="9.1640625" style="170" customWidth="1"/>
    <col min="11293" max="11520" width="9.1640625" style="170"/>
    <col min="11521" max="11521" width="2" style="170" customWidth="1"/>
    <col min="11522" max="11522" width="1" style="170" customWidth="1"/>
    <col min="11523" max="11523" width="20" style="170" customWidth="1"/>
    <col min="11524" max="11524" width="23.5" style="170" customWidth="1"/>
    <col min="11525" max="11525" width="6.5" style="170" bestFit="1" customWidth="1"/>
    <col min="11526" max="11526" width="12.83203125" style="170" customWidth="1"/>
    <col min="11527" max="11527" width="6.6640625" style="170" bestFit="1" customWidth="1"/>
    <col min="11528" max="11528" width="6.5" style="170" bestFit="1" customWidth="1"/>
    <col min="11529" max="11529" width="13.5" style="170" customWidth="1"/>
    <col min="11530" max="11530" width="6.6640625" style="170" bestFit="1" customWidth="1"/>
    <col min="11531" max="11531" width="6.5" style="170" bestFit="1" customWidth="1"/>
    <col min="11532" max="11532" width="13.83203125" style="170" customWidth="1"/>
    <col min="11533" max="11533" width="7.5" style="170" customWidth="1"/>
    <col min="11534" max="11534" width="6.5" style="170" customWidth="1"/>
    <col min="11535" max="11535" width="14.1640625" style="170" customWidth="1"/>
    <col min="11536" max="11536" width="8" style="170" customWidth="1"/>
    <col min="11537" max="11537" width="6.5" style="170" customWidth="1"/>
    <col min="11538" max="11538" width="13.6640625" style="170" customWidth="1"/>
    <col min="11539" max="11539" width="6.6640625" style="170" customWidth="1"/>
    <col min="11540" max="11540" width="6.33203125" style="170" customWidth="1"/>
    <col min="11541" max="11541" width="13.1640625" style="170" customWidth="1"/>
    <col min="11542" max="11542" width="7.1640625" style="170" customWidth="1"/>
    <col min="11543" max="11543" width="6.6640625" style="170" customWidth="1"/>
    <col min="11544" max="11544" width="13.1640625" style="170" customWidth="1"/>
    <col min="11545" max="11545" width="6.6640625" style="170" customWidth="1"/>
    <col min="11546" max="11546" width="9.5" style="170" bestFit="1" customWidth="1"/>
    <col min="11547" max="11547" width="1" style="170" customWidth="1"/>
    <col min="11548" max="11548" width="9.1640625" style="170" customWidth="1"/>
    <col min="11549" max="11776" width="9.1640625" style="170"/>
    <col min="11777" max="11777" width="2" style="170" customWidth="1"/>
    <col min="11778" max="11778" width="1" style="170" customWidth="1"/>
    <col min="11779" max="11779" width="20" style="170" customWidth="1"/>
    <col min="11780" max="11780" width="23.5" style="170" customWidth="1"/>
    <col min="11781" max="11781" width="6.5" style="170" bestFit="1" customWidth="1"/>
    <col min="11782" max="11782" width="12.83203125" style="170" customWidth="1"/>
    <col min="11783" max="11783" width="6.6640625" style="170" bestFit="1" customWidth="1"/>
    <col min="11784" max="11784" width="6.5" style="170" bestFit="1" customWidth="1"/>
    <col min="11785" max="11785" width="13.5" style="170" customWidth="1"/>
    <col min="11786" max="11786" width="6.6640625" style="170" bestFit="1" customWidth="1"/>
    <col min="11787" max="11787" width="6.5" style="170" bestFit="1" customWidth="1"/>
    <col min="11788" max="11788" width="13.83203125" style="170" customWidth="1"/>
    <col min="11789" max="11789" width="7.5" style="170" customWidth="1"/>
    <col min="11790" max="11790" width="6.5" style="170" customWidth="1"/>
    <col min="11791" max="11791" width="14.1640625" style="170" customWidth="1"/>
    <col min="11792" max="11792" width="8" style="170" customWidth="1"/>
    <col min="11793" max="11793" width="6.5" style="170" customWidth="1"/>
    <col min="11794" max="11794" width="13.6640625" style="170" customWidth="1"/>
    <col min="11795" max="11795" width="6.6640625" style="170" customWidth="1"/>
    <col min="11796" max="11796" width="6.33203125" style="170" customWidth="1"/>
    <col min="11797" max="11797" width="13.1640625" style="170" customWidth="1"/>
    <col min="11798" max="11798" width="7.1640625" style="170" customWidth="1"/>
    <col min="11799" max="11799" width="6.6640625" style="170" customWidth="1"/>
    <col min="11800" max="11800" width="13.1640625" style="170" customWidth="1"/>
    <col min="11801" max="11801" width="6.6640625" style="170" customWidth="1"/>
    <col min="11802" max="11802" width="9.5" style="170" bestFit="1" customWidth="1"/>
    <col min="11803" max="11803" width="1" style="170" customWidth="1"/>
    <col min="11804" max="11804" width="9.1640625" style="170" customWidth="1"/>
    <col min="11805" max="12032" width="9.1640625" style="170"/>
    <col min="12033" max="12033" width="2" style="170" customWidth="1"/>
    <col min="12034" max="12034" width="1" style="170" customWidth="1"/>
    <col min="12035" max="12035" width="20" style="170" customWidth="1"/>
    <col min="12036" max="12036" width="23.5" style="170" customWidth="1"/>
    <col min="12037" max="12037" width="6.5" style="170" bestFit="1" customWidth="1"/>
    <col min="12038" max="12038" width="12.83203125" style="170" customWidth="1"/>
    <col min="12039" max="12039" width="6.6640625" style="170" bestFit="1" customWidth="1"/>
    <col min="12040" max="12040" width="6.5" style="170" bestFit="1" customWidth="1"/>
    <col min="12041" max="12041" width="13.5" style="170" customWidth="1"/>
    <col min="12042" max="12042" width="6.6640625" style="170" bestFit="1" customWidth="1"/>
    <col min="12043" max="12043" width="6.5" style="170" bestFit="1" customWidth="1"/>
    <col min="12044" max="12044" width="13.83203125" style="170" customWidth="1"/>
    <col min="12045" max="12045" width="7.5" style="170" customWidth="1"/>
    <col min="12046" max="12046" width="6.5" style="170" customWidth="1"/>
    <col min="12047" max="12047" width="14.1640625" style="170" customWidth="1"/>
    <col min="12048" max="12048" width="8" style="170" customWidth="1"/>
    <col min="12049" max="12049" width="6.5" style="170" customWidth="1"/>
    <col min="12050" max="12050" width="13.6640625" style="170" customWidth="1"/>
    <col min="12051" max="12051" width="6.6640625" style="170" customWidth="1"/>
    <col min="12052" max="12052" width="6.33203125" style="170" customWidth="1"/>
    <col min="12053" max="12053" width="13.1640625" style="170" customWidth="1"/>
    <col min="12054" max="12054" width="7.1640625" style="170" customWidth="1"/>
    <col min="12055" max="12055" width="6.6640625" style="170" customWidth="1"/>
    <col min="12056" max="12056" width="13.1640625" style="170" customWidth="1"/>
    <col min="12057" max="12057" width="6.6640625" style="170" customWidth="1"/>
    <col min="12058" max="12058" width="9.5" style="170" bestFit="1" customWidth="1"/>
    <col min="12059" max="12059" width="1" style="170" customWidth="1"/>
    <col min="12060" max="12060" width="9.1640625" style="170" customWidth="1"/>
    <col min="12061" max="12288" width="9.1640625" style="170"/>
    <col min="12289" max="12289" width="2" style="170" customWidth="1"/>
    <col min="12290" max="12290" width="1" style="170" customWidth="1"/>
    <col min="12291" max="12291" width="20" style="170" customWidth="1"/>
    <col min="12292" max="12292" width="23.5" style="170" customWidth="1"/>
    <col min="12293" max="12293" width="6.5" style="170" bestFit="1" customWidth="1"/>
    <col min="12294" max="12294" width="12.83203125" style="170" customWidth="1"/>
    <col min="12295" max="12295" width="6.6640625" style="170" bestFit="1" customWidth="1"/>
    <col min="12296" max="12296" width="6.5" style="170" bestFit="1" customWidth="1"/>
    <col min="12297" max="12297" width="13.5" style="170" customWidth="1"/>
    <col min="12298" max="12298" width="6.6640625" style="170" bestFit="1" customWidth="1"/>
    <col min="12299" max="12299" width="6.5" style="170" bestFit="1" customWidth="1"/>
    <col min="12300" max="12300" width="13.83203125" style="170" customWidth="1"/>
    <col min="12301" max="12301" width="7.5" style="170" customWidth="1"/>
    <col min="12302" max="12302" width="6.5" style="170" customWidth="1"/>
    <col min="12303" max="12303" width="14.1640625" style="170" customWidth="1"/>
    <col min="12304" max="12304" width="8" style="170" customWidth="1"/>
    <col min="12305" max="12305" width="6.5" style="170" customWidth="1"/>
    <col min="12306" max="12306" width="13.6640625" style="170" customWidth="1"/>
    <col min="12307" max="12307" width="6.6640625" style="170" customWidth="1"/>
    <col min="12308" max="12308" width="6.33203125" style="170" customWidth="1"/>
    <col min="12309" max="12309" width="13.1640625" style="170" customWidth="1"/>
    <col min="12310" max="12310" width="7.1640625" style="170" customWidth="1"/>
    <col min="12311" max="12311" width="6.6640625" style="170" customWidth="1"/>
    <col min="12312" max="12312" width="13.1640625" style="170" customWidth="1"/>
    <col min="12313" max="12313" width="6.6640625" style="170" customWidth="1"/>
    <col min="12314" max="12314" width="9.5" style="170" bestFit="1" customWidth="1"/>
    <col min="12315" max="12315" width="1" style="170" customWidth="1"/>
    <col min="12316" max="12316" width="9.1640625" style="170" customWidth="1"/>
    <col min="12317" max="12544" width="9.1640625" style="170"/>
    <col min="12545" max="12545" width="2" style="170" customWidth="1"/>
    <col min="12546" max="12546" width="1" style="170" customWidth="1"/>
    <col min="12547" max="12547" width="20" style="170" customWidth="1"/>
    <col min="12548" max="12548" width="23.5" style="170" customWidth="1"/>
    <col min="12549" max="12549" width="6.5" style="170" bestFit="1" customWidth="1"/>
    <col min="12550" max="12550" width="12.83203125" style="170" customWidth="1"/>
    <col min="12551" max="12551" width="6.6640625" style="170" bestFit="1" customWidth="1"/>
    <col min="12552" max="12552" width="6.5" style="170" bestFit="1" customWidth="1"/>
    <col min="12553" max="12553" width="13.5" style="170" customWidth="1"/>
    <col min="12554" max="12554" width="6.6640625" style="170" bestFit="1" customWidth="1"/>
    <col min="12555" max="12555" width="6.5" style="170" bestFit="1" customWidth="1"/>
    <col min="12556" max="12556" width="13.83203125" style="170" customWidth="1"/>
    <col min="12557" max="12557" width="7.5" style="170" customWidth="1"/>
    <col min="12558" max="12558" width="6.5" style="170" customWidth="1"/>
    <col min="12559" max="12559" width="14.1640625" style="170" customWidth="1"/>
    <col min="12560" max="12560" width="8" style="170" customWidth="1"/>
    <col min="12561" max="12561" width="6.5" style="170" customWidth="1"/>
    <col min="12562" max="12562" width="13.6640625" style="170" customWidth="1"/>
    <col min="12563" max="12563" width="6.6640625" style="170" customWidth="1"/>
    <col min="12564" max="12564" width="6.33203125" style="170" customWidth="1"/>
    <col min="12565" max="12565" width="13.1640625" style="170" customWidth="1"/>
    <col min="12566" max="12566" width="7.1640625" style="170" customWidth="1"/>
    <col min="12567" max="12567" width="6.6640625" style="170" customWidth="1"/>
    <col min="12568" max="12568" width="13.1640625" style="170" customWidth="1"/>
    <col min="12569" max="12569" width="6.6640625" style="170" customWidth="1"/>
    <col min="12570" max="12570" width="9.5" style="170" bestFit="1" customWidth="1"/>
    <col min="12571" max="12571" width="1" style="170" customWidth="1"/>
    <col min="12572" max="12572" width="9.1640625" style="170" customWidth="1"/>
    <col min="12573" max="12800" width="9.1640625" style="170"/>
    <col min="12801" max="12801" width="2" style="170" customWidth="1"/>
    <col min="12802" max="12802" width="1" style="170" customWidth="1"/>
    <col min="12803" max="12803" width="20" style="170" customWidth="1"/>
    <col min="12804" max="12804" width="23.5" style="170" customWidth="1"/>
    <col min="12805" max="12805" width="6.5" style="170" bestFit="1" customWidth="1"/>
    <col min="12806" max="12806" width="12.83203125" style="170" customWidth="1"/>
    <col min="12807" max="12807" width="6.6640625" style="170" bestFit="1" customWidth="1"/>
    <col min="12808" max="12808" width="6.5" style="170" bestFit="1" customWidth="1"/>
    <col min="12809" max="12809" width="13.5" style="170" customWidth="1"/>
    <col min="12810" max="12810" width="6.6640625" style="170" bestFit="1" customWidth="1"/>
    <col min="12811" max="12811" width="6.5" style="170" bestFit="1" customWidth="1"/>
    <col min="12812" max="12812" width="13.83203125" style="170" customWidth="1"/>
    <col min="12813" max="12813" width="7.5" style="170" customWidth="1"/>
    <col min="12814" max="12814" width="6.5" style="170" customWidth="1"/>
    <col min="12815" max="12815" width="14.1640625" style="170" customWidth="1"/>
    <col min="12816" max="12816" width="8" style="170" customWidth="1"/>
    <col min="12817" max="12817" width="6.5" style="170" customWidth="1"/>
    <col min="12818" max="12818" width="13.6640625" style="170" customWidth="1"/>
    <col min="12819" max="12819" width="6.6640625" style="170" customWidth="1"/>
    <col min="12820" max="12820" width="6.33203125" style="170" customWidth="1"/>
    <col min="12821" max="12821" width="13.1640625" style="170" customWidth="1"/>
    <col min="12822" max="12822" width="7.1640625" style="170" customWidth="1"/>
    <col min="12823" max="12823" width="6.6640625" style="170" customWidth="1"/>
    <col min="12824" max="12824" width="13.1640625" style="170" customWidth="1"/>
    <col min="12825" max="12825" width="6.6640625" style="170" customWidth="1"/>
    <col min="12826" max="12826" width="9.5" style="170" bestFit="1" customWidth="1"/>
    <col min="12827" max="12827" width="1" style="170" customWidth="1"/>
    <col min="12828" max="12828" width="9.1640625" style="170" customWidth="1"/>
    <col min="12829" max="13056" width="9.1640625" style="170"/>
    <col min="13057" max="13057" width="2" style="170" customWidth="1"/>
    <col min="13058" max="13058" width="1" style="170" customWidth="1"/>
    <col min="13059" max="13059" width="20" style="170" customWidth="1"/>
    <col min="13060" max="13060" width="23.5" style="170" customWidth="1"/>
    <col min="13061" max="13061" width="6.5" style="170" bestFit="1" customWidth="1"/>
    <col min="13062" max="13062" width="12.83203125" style="170" customWidth="1"/>
    <col min="13063" max="13063" width="6.6640625" style="170" bestFit="1" customWidth="1"/>
    <col min="13064" max="13064" width="6.5" style="170" bestFit="1" customWidth="1"/>
    <col min="13065" max="13065" width="13.5" style="170" customWidth="1"/>
    <col min="13066" max="13066" width="6.6640625" style="170" bestFit="1" customWidth="1"/>
    <col min="13067" max="13067" width="6.5" style="170" bestFit="1" customWidth="1"/>
    <col min="13068" max="13068" width="13.83203125" style="170" customWidth="1"/>
    <col min="13069" max="13069" width="7.5" style="170" customWidth="1"/>
    <col min="13070" max="13070" width="6.5" style="170" customWidth="1"/>
    <col min="13071" max="13071" width="14.1640625" style="170" customWidth="1"/>
    <col min="13072" max="13072" width="8" style="170" customWidth="1"/>
    <col min="13073" max="13073" width="6.5" style="170" customWidth="1"/>
    <col min="13074" max="13074" width="13.6640625" style="170" customWidth="1"/>
    <col min="13075" max="13075" width="6.6640625" style="170" customWidth="1"/>
    <col min="13076" max="13076" width="6.33203125" style="170" customWidth="1"/>
    <col min="13077" max="13077" width="13.1640625" style="170" customWidth="1"/>
    <col min="13078" max="13078" width="7.1640625" style="170" customWidth="1"/>
    <col min="13079" max="13079" width="6.6640625" style="170" customWidth="1"/>
    <col min="13080" max="13080" width="13.1640625" style="170" customWidth="1"/>
    <col min="13081" max="13081" width="6.6640625" style="170" customWidth="1"/>
    <col min="13082" max="13082" width="9.5" style="170" bestFit="1" customWidth="1"/>
    <col min="13083" max="13083" width="1" style="170" customWidth="1"/>
    <col min="13084" max="13084" width="9.1640625" style="170" customWidth="1"/>
    <col min="13085" max="13312" width="9.1640625" style="170"/>
    <col min="13313" max="13313" width="2" style="170" customWidth="1"/>
    <col min="13314" max="13314" width="1" style="170" customWidth="1"/>
    <col min="13315" max="13315" width="20" style="170" customWidth="1"/>
    <col min="13316" max="13316" width="23.5" style="170" customWidth="1"/>
    <col min="13317" max="13317" width="6.5" style="170" bestFit="1" customWidth="1"/>
    <col min="13318" max="13318" width="12.83203125" style="170" customWidth="1"/>
    <col min="13319" max="13319" width="6.6640625" style="170" bestFit="1" customWidth="1"/>
    <col min="13320" max="13320" width="6.5" style="170" bestFit="1" customWidth="1"/>
    <col min="13321" max="13321" width="13.5" style="170" customWidth="1"/>
    <col min="13322" max="13322" width="6.6640625" style="170" bestFit="1" customWidth="1"/>
    <col min="13323" max="13323" width="6.5" style="170" bestFit="1" customWidth="1"/>
    <col min="13324" max="13324" width="13.83203125" style="170" customWidth="1"/>
    <col min="13325" max="13325" width="7.5" style="170" customWidth="1"/>
    <col min="13326" max="13326" width="6.5" style="170" customWidth="1"/>
    <col min="13327" max="13327" width="14.1640625" style="170" customWidth="1"/>
    <col min="13328" max="13328" width="8" style="170" customWidth="1"/>
    <col min="13329" max="13329" width="6.5" style="170" customWidth="1"/>
    <col min="13330" max="13330" width="13.6640625" style="170" customWidth="1"/>
    <col min="13331" max="13331" width="6.6640625" style="170" customWidth="1"/>
    <col min="13332" max="13332" width="6.33203125" style="170" customWidth="1"/>
    <col min="13333" max="13333" width="13.1640625" style="170" customWidth="1"/>
    <col min="13334" max="13334" width="7.1640625" style="170" customWidth="1"/>
    <col min="13335" max="13335" width="6.6640625" style="170" customWidth="1"/>
    <col min="13336" max="13336" width="13.1640625" style="170" customWidth="1"/>
    <col min="13337" max="13337" width="6.6640625" style="170" customWidth="1"/>
    <col min="13338" max="13338" width="9.5" style="170" bestFit="1" customWidth="1"/>
    <col min="13339" max="13339" width="1" style="170" customWidth="1"/>
    <col min="13340" max="13340" width="9.1640625" style="170" customWidth="1"/>
    <col min="13341" max="13568" width="9.1640625" style="170"/>
    <col min="13569" max="13569" width="2" style="170" customWidth="1"/>
    <col min="13570" max="13570" width="1" style="170" customWidth="1"/>
    <col min="13571" max="13571" width="20" style="170" customWidth="1"/>
    <col min="13572" max="13572" width="23.5" style="170" customWidth="1"/>
    <col min="13573" max="13573" width="6.5" style="170" bestFit="1" customWidth="1"/>
    <col min="13574" max="13574" width="12.83203125" style="170" customWidth="1"/>
    <col min="13575" max="13575" width="6.6640625" style="170" bestFit="1" customWidth="1"/>
    <col min="13576" max="13576" width="6.5" style="170" bestFit="1" customWidth="1"/>
    <col min="13577" max="13577" width="13.5" style="170" customWidth="1"/>
    <col min="13578" max="13578" width="6.6640625" style="170" bestFit="1" customWidth="1"/>
    <col min="13579" max="13579" width="6.5" style="170" bestFit="1" customWidth="1"/>
    <col min="13580" max="13580" width="13.83203125" style="170" customWidth="1"/>
    <col min="13581" max="13581" width="7.5" style="170" customWidth="1"/>
    <col min="13582" max="13582" width="6.5" style="170" customWidth="1"/>
    <col min="13583" max="13583" width="14.1640625" style="170" customWidth="1"/>
    <col min="13584" max="13584" width="8" style="170" customWidth="1"/>
    <col min="13585" max="13585" width="6.5" style="170" customWidth="1"/>
    <col min="13586" max="13586" width="13.6640625" style="170" customWidth="1"/>
    <col min="13587" max="13587" width="6.6640625" style="170" customWidth="1"/>
    <col min="13588" max="13588" width="6.33203125" style="170" customWidth="1"/>
    <col min="13589" max="13589" width="13.1640625" style="170" customWidth="1"/>
    <col min="13590" max="13590" width="7.1640625" style="170" customWidth="1"/>
    <col min="13591" max="13591" width="6.6640625" style="170" customWidth="1"/>
    <col min="13592" max="13592" width="13.1640625" style="170" customWidth="1"/>
    <col min="13593" max="13593" width="6.6640625" style="170" customWidth="1"/>
    <col min="13594" max="13594" width="9.5" style="170" bestFit="1" customWidth="1"/>
    <col min="13595" max="13595" width="1" style="170" customWidth="1"/>
    <col min="13596" max="13596" width="9.1640625" style="170" customWidth="1"/>
    <col min="13597" max="13824" width="9.1640625" style="170"/>
    <col min="13825" max="13825" width="2" style="170" customWidth="1"/>
    <col min="13826" max="13826" width="1" style="170" customWidth="1"/>
    <col min="13827" max="13827" width="20" style="170" customWidth="1"/>
    <col min="13828" max="13828" width="23.5" style="170" customWidth="1"/>
    <col min="13829" max="13829" width="6.5" style="170" bestFit="1" customWidth="1"/>
    <col min="13830" max="13830" width="12.83203125" style="170" customWidth="1"/>
    <col min="13831" max="13831" width="6.6640625" style="170" bestFit="1" customWidth="1"/>
    <col min="13832" max="13832" width="6.5" style="170" bestFit="1" customWidth="1"/>
    <col min="13833" max="13833" width="13.5" style="170" customWidth="1"/>
    <col min="13834" max="13834" width="6.6640625" style="170" bestFit="1" customWidth="1"/>
    <col min="13835" max="13835" width="6.5" style="170" bestFit="1" customWidth="1"/>
    <col min="13836" max="13836" width="13.83203125" style="170" customWidth="1"/>
    <col min="13837" max="13837" width="7.5" style="170" customWidth="1"/>
    <col min="13838" max="13838" width="6.5" style="170" customWidth="1"/>
    <col min="13839" max="13839" width="14.1640625" style="170" customWidth="1"/>
    <col min="13840" max="13840" width="8" style="170" customWidth="1"/>
    <col min="13841" max="13841" width="6.5" style="170" customWidth="1"/>
    <col min="13842" max="13842" width="13.6640625" style="170" customWidth="1"/>
    <col min="13843" max="13843" width="6.6640625" style="170" customWidth="1"/>
    <col min="13844" max="13844" width="6.33203125" style="170" customWidth="1"/>
    <col min="13845" max="13845" width="13.1640625" style="170" customWidth="1"/>
    <col min="13846" max="13846" width="7.1640625" style="170" customWidth="1"/>
    <col min="13847" max="13847" width="6.6640625" style="170" customWidth="1"/>
    <col min="13848" max="13848" width="13.1640625" style="170" customWidth="1"/>
    <col min="13849" max="13849" width="6.6640625" style="170" customWidth="1"/>
    <col min="13850" max="13850" width="9.5" style="170" bestFit="1" customWidth="1"/>
    <col min="13851" max="13851" width="1" style="170" customWidth="1"/>
    <col min="13852" max="13852" width="9.1640625" style="170" customWidth="1"/>
    <col min="13853" max="14080" width="9.1640625" style="170"/>
    <col min="14081" max="14081" width="2" style="170" customWidth="1"/>
    <col min="14082" max="14082" width="1" style="170" customWidth="1"/>
    <col min="14083" max="14083" width="20" style="170" customWidth="1"/>
    <col min="14084" max="14084" width="23.5" style="170" customWidth="1"/>
    <col min="14085" max="14085" width="6.5" style="170" bestFit="1" customWidth="1"/>
    <col min="14086" max="14086" width="12.83203125" style="170" customWidth="1"/>
    <col min="14087" max="14087" width="6.6640625" style="170" bestFit="1" customWidth="1"/>
    <col min="14088" max="14088" width="6.5" style="170" bestFit="1" customWidth="1"/>
    <col min="14089" max="14089" width="13.5" style="170" customWidth="1"/>
    <col min="14090" max="14090" width="6.6640625" style="170" bestFit="1" customWidth="1"/>
    <col min="14091" max="14091" width="6.5" style="170" bestFit="1" customWidth="1"/>
    <col min="14092" max="14092" width="13.83203125" style="170" customWidth="1"/>
    <col min="14093" max="14093" width="7.5" style="170" customWidth="1"/>
    <col min="14094" max="14094" width="6.5" style="170" customWidth="1"/>
    <col min="14095" max="14095" width="14.1640625" style="170" customWidth="1"/>
    <col min="14096" max="14096" width="8" style="170" customWidth="1"/>
    <col min="14097" max="14097" width="6.5" style="170" customWidth="1"/>
    <col min="14098" max="14098" width="13.6640625" style="170" customWidth="1"/>
    <col min="14099" max="14099" width="6.6640625" style="170" customWidth="1"/>
    <col min="14100" max="14100" width="6.33203125" style="170" customWidth="1"/>
    <col min="14101" max="14101" width="13.1640625" style="170" customWidth="1"/>
    <col min="14102" max="14102" width="7.1640625" style="170" customWidth="1"/>
    <col min="14103" max="14103" width="6.6640625" style="170" customWidth="1"/>
    <col min="14104" max="14104" width="13.1640625" style="170" customWidth="1"/>
    <col min="14105" max="14105" width="6.6640625" style="170" customWidth="1"/>
    <col min="14106" max="14106" width="9.5" style="170" bestFit="1" customWidth="1"/>
    <col min="14107" max="14107" width="1" style="170" customWidth="1"/>
    <col min="14108" max="14108" width="9.1640625" style="170" customWidth="1"/>
    <col min="14109" max="14336" width="9.1640625" style="170"/>
    <col min="14337" max="14337" width="2" style="170" customWidth="1"/>
    <col min="14338" max="14338" width="1" style="170" customWidth="1"/>
    <col min="14339" max="14339" width="20" style="170" customWidth="1"/>
    <col min="14340" max="14340" width="23.5" style="170" customWidth="1"/>
    <col min="14341" max="14341" width="6.5" style="170" bestFit="1" customWidth="1"/>
    <col min="14342" max="14342" width="12.83203125" style="170" customWidth="1"/>
    <col min="14343" max="14343" width="6.6640625" style="170" bestFit="1" customWidth="1"/>
    <col min="14344" max="14344" width="6.5" style="170" bestFit="1" customWidth="1"/>
    <col min="14345" max="14345" width="13.5" style="170" customWidth="1"/>
    <col min="14346" max="14346" width="6.6640625" style="170" bestFit="1" customWidth="1"/>
    <col min="14347" max="14347" width="6.5" style="170" bestFit="1" customWidth="1"/>
    <col min="14348" max="14348" width="13.83203125" style="170" customWidth="1"/>
    <col min="14349" max="14349" width="7.5" style="170" customWidth="1"/>
    <col min="14350" max="14350" width="6.5" style="170" customWidth="1"/>
    <col min="14351" max="14351" width="14.1640625" style="170" customWidth="1"/>
    <col min="14352" max="14352" width="8" style="170" customWidth="1"/>
    <col min="14353" max="14353" width="6.5" style="170" customWidth="1"/>
    <col min="14354" max="14354" width="13.6640625" style="170" customWidth="1"/>
    <col min="14355" max="14355" width="6.6640625" style="170" customWidth="1"/>
    <col min="14356" max="14356" width="6.33203125" style="170" customWidth="1"/>
    <col min="14357" max="14357" width="13.1640625" style="170" customWidth="1"/>
    <col min="14358" max="14358" width="7.1640625" style="170" customWidth="1"/>
    <col min="14359" max="14359" width="6.6640625" style="170" customWidth="1"/>
    <col min="14360" max="14360" width="13.1640625" style="170" customWidth="1"/>
    <col min="14361" max="14361" width="6.6640625" style="170" customWidth="1"/>
    <col min="14362" max="14362" width="9.5" style="170" bestFit="1" customWidth="1"/>
    <col min="14363" max="14363" width="1" style="170" customWidth="1"/>
    <col min="14364" max="14364" width="9.1640625" style="170" customWidth="1"/>
    <col min="14365" max="14592" width="9.1640625" style="170"/>
    <col min="14593" max="14593" width="2" style="170" customWidth="1"/>
    <col min="14594" max="14594" width="1" style="170" customWidth="1"/>
    <col min="14595" max="14595" width="20" style="170" customWidth="1"/>
    <col min="14596" max="14596" width="23.5" style="170" customWidth="1"/>
    <col min="14597" max="14597" width="6.5" style="170" bestFit="1" customWidth="1"/>
    <col min="14598" max="14598" width="12.83203125" style="170" customWidth="1"/>
    <col min="14599" max="14599" width="6.6640625" style="170" bestFit="1" customWidth="1"/>
    <col min="14600" max="14600" width="6.5" style="170" bestFit="1" customWidth="1"/>
    <col min="14601" max="14601" width="13.5" style="170" customWidth="1"/>
    <col min="14602" max="14602" width="6.6640625" style="170" bestFit="1" customWidth="1"/>
    <col min="14603" max="14603" width="6.5" style="170" bestFit="1" customWidth="1"/>
    <col min="14604" max="14604" width="13.83203125" style="170" customWidth="1"/>
    <col min="14605" max="14605" width="7.5" style="170" customWidth="1"/>
    <col min="14606" max="14606" width="6.5" style="170" customWidth="1"/>
    <col min="14607" max="14607" width="14.1640625" style="170" customWidth="1"/>
    <col min="14608" max="14608" width="8" style="170" customWidth="1"/>
    <col min="14609" max="14609" width="6.5" style="170" customWidth="1"/>
    <col min="14610" max="14610" width="13.6640625" style="170" customWidth="1"/>
    <col min="14611" max="14611" width="6.6640625" style="170" customWidth="1"/>
    <col min="14612" max="14612" width="6.33203125" style="170" customWidth="1"/>
    <col min="14613" max="14613" width="13.1640625" style="170" customWidth="1"/>
    <col min="14614" max="14614" width="7.1640625" style="170" customWidth="1"/>
    <col min="14615" max="14615" width="6.6640625" style="170" customWidth="1"/>
    <col min="14616" max="14616" width="13.1640625" style="170" customWidth="1"/>
    <col min="14617" max="14617" width="6.6640625" style="170" customWidth="1"/>
    <col min="14618" max="14618" width="9.5" style="170" bestFit="1" customWidth="1"/>
    <col min="14619" max="14619" width="1" style="170" customWidth="1"/>
    <col min="14620" max="14620" width="9.1640625" style="170" customWidth="1"/>
    <col min="14621" max="14848" width="9.1640625" style="170"/>
    <col min="14849" max="14849" width="2" style="170" customWidth="1"/>
    <col min="14850" max="14850" width="1" style="170" customWidth="1"/>
    <col min="14851" max="14851" width="20" style="170" customWidth="1"/>
    <col min="14852" max="14852" width="23.5" style="170" customWidth="1"/>
    <col min="14853" max="14853" width="6.5" style="170" bestFit="1" customWidth="1"/>
    <col min="14854" max="14854" width="12.83203125" style="170" customWidth="1"/>
    <col min="14855" max="14855" width="6.6640625" style="170" bestFit="1" customWidth="1"/>
    <col min="14856" max="14856" width="6.5" style="170" bestFit="1" customWidth="1"/>
    <col min="14857" max="14857" width="13.5" style="170" customWidth="1"/>
    <col min="14858" max="14858" width="6.6640625" style="170" bestFit="1" customWidth="1"/>
    <col min="14859" max="14859" width="6.5" style="170" bestFit="1" customWidth="1"/>
    <col min="14860" max="14860" width="13.83203125" style="170" customWidth="1"/>
    <col min="14861" max="14861" width="7.5" style="170" customWidth="1"/>
    <col min="14862" max="14862" width="6.5" style="170" customWidth="1"/>
    <col min="14863" max="14863" width="14.1640625" style="170" customWidth="1"/>
    <col min="14864" max="14864" width="8" style="170" customWidth="1"/>
    <col min="14865" max="14865" width="6.5" style="170" customWidth="1"/>
    <col min="14866" max="14866" width="13.6640625" style="170" customWidth="1"/>
    <col min="14867" max="14867" width="6.6640625" style="170" customWidth="1"/>
    <col min="14868" max="14868" width="6.33203125" style="170" customWidth="1"/>
    <col min="14869" max="14869" width="13.1640625" style="170" customWidth="1"/>
    <col min="14870" max="14870" width="7.1640625" style="170" customWidth="1"/>
    <col min="14871" max="14871" width="6.6640625" style="170" customWidth="1"/>
    <col min="14872" max="14872" width="13.1640625" style="170" customWidth="1"/>
    <col min="14873" max="14873" width="6.6640625" style="170" customWidth="1"/>
    <col min="14874" max="14874" width="9.5" style="170" bestFit="1" customWidth="1"/>
    <col min="14875" max="14875" width="1" style="170" customWidth="1"/>
    <col min="14876" max="14876" width="9.1640625" style="170" customWidth="1"/>
    <col min="14877" max="15104" width="9.1640625" style="170"/>
    <col min="15105" max="15105" width="2" style="170" customWidth="1"/>
    <col min="15106" max="15106" width="1" style="170" customWidth="1"/>
    <col min="15107" max="15107" width="20" style="170" customWidth="1"/>
    <col min="15108" max="15108" width="23.5" style="170" customWidth="1"/>
    <col min="15109" max="15109" width="6.5" style="170" bestFit="1" customWidth="1"/>
    <col min="15110" max="15110" width="12.83203125" style="170" customWidth="1"/>
    <col min="15111" max="15111" width="6.6640625" style="170" bestFit="1" customWidth="1"/>
    <col min="15112" max="15112" width="6.5" style="170" bestFit="1" customWidth="1"/>
    <col min="15113" max="15113" width="13.5" style="170" customWidth="1"/>
    <col min="15114" max="15114" width="6.6640625" style="170" bestFit="1" customWidth="1"/>
    <col min="15115" max="15115" width="6.5" style="170" bestFit="1" customWidth="1"/>
    <col min="15116" max="15116" width="13.83203125" style="170" customWidth="1"/>
    <col min="15117" max="15117" width="7.5" style="170" customWidth="1"/>
    <col min="15118" max="15118" width="6.5" style="170" customWidth="1"/>
    <col min="15119" max="15119" width="14.1640625" style="170" customWidth="1"/>
    <col min="15120" max="15120" width="8" style="170" customWidth="1"/>
    <col min="15121" max="15121" width="6.5" style="170" customWidth="1"/>
    <col min="15122" max="15122" width="13.6640625" style="170" customWidth="1"/>
    <col min="15123" max="15123" width="6.6640625" style="170" customWidth="1"/>
    <col min="15124" max="15124" width="6.33203125" style="170" customWidth="1"/>
    <col min="15125" max="15125" width="13.1640625" style="170" customWidth="1"/>
    <col min="15126" max="15126" width="7.1640625" style="170" customWidth="1"/>
    <col min="15127" max="15127" width="6.6640625" style="170" customWidth="1"/>
    <col min="15128" max="15128" width="13.1640625" style="170" customWidth="1"/>
    <col min="15129" max="15129" width="6.6640625" style="170" customWidth="1"/>
    <col min="15130" max="15130" width="9.5" style="170" bestFit="1" customWidth="1"/>
    <col min="15131" max="15131" width="1" style="170" customWidth="1"/>
    <col min="15132" max="15132" width="9.1640625" style="170" customWidth="1"/>
    <col min="15133" max="15360" width="9.1640625" style="170"/>
    <col min="15361" max="15361" width="2" style="170" customWidth="1"/>
    <col min="15362" max="15362" width="1" style="170" customWidth="1"/>
    <col min="15363" max="15363" width="20" style="170" customWidth="1"/>
    <col min="15364" max="15364" width="23.5" style="170" customWidth="1"/>
    <col min="15365" max="15365" width="6.5" style="170" bestFit="1" customWidth="1"/>
    <col min="15366" max="15366" width="12.83203125" style="170" customWidth="1"/>
    <col min="15367" max="15367" width="6.6640625" style="170" bestFit="1" customWidth="1"/>
    <col min="15368" max="15368" width="6.5" style="170" bestFit="1" customWidth="1"/>
    <col min="15369" max="15369" width="13.5" style="170" customWidth="1"/>
    <col min="15370" max="15370" width="6.6640625" style="170" bestFit="1" customWidth="1"/>
    <col min="15371" max="15371" width="6.5" style="170" bestFit="1" customWidth="1"/>
    <col min="15372" max="15372" width="13.83203125" style="170" customWidth="1"/>
    <col min="15373" max="15373" width="7.5" style="170" customWidth="1"/>
    <col min="15374" max="15374" width="6.5" style="170" customWidth="1"/>
    <col min="15375" max="15375" width="14.1640625" style="170" customWidth="1"/>
    <col min="15376" max="15376" width="8" style="170" customWidth="1"/>
    <col min="15377" max="15377" width="6.5" style="170" customWidth="1"/>
    <col min="15378" max="15378" width="13.6640625" style="170" customWidth="1"/>
    <col min="15379" max="15379" width="6.6640625" style="170" customWidth="1"/>
    <col min="15380" max="15380" width="6.33203125" style="170" customWidth="1"/>
    <col min="15381" max="15381" width="13.1640625" style="170" customWidth="1"/>
    <col min="15382" max="15382" width="7.1640625" style="170" customWidth="1"/>
    <col min="15383" max="15383" width="6.6640625" style="170" customWidth="1"/>
    <col min="15384" max="15384" width="13.1640625" style="170" customWidth="1"/>
    <col min="15385" max="15385" width="6.6640625" style="170" customWidth="1"/>
    <col min="15386" max="15386" width="9.5" style="170" bestFit="1" customWidth="1"/>
    <col min="15387" max="15387" width="1" style="170" customWidth="1"/>
    <col min="15388" max="15388" width="9.1640625" style="170" customWidth="1"/>
    <col min="15389" max="15616" width="9.1640625" style="170"/>
    <col min="15617" max="15617" width="2" style="170" customWidth="1"/>
    <col min="15618" max="15618" width="1" style="170" customWidth="1"/>
    <col min="15619" max="15619" width="20" style="170" customWidth="1"/>
    <col min="15620" max="15620" width="23.5" style="170" customWidth="1"/>
    <col min="15621" max="15621" width="6.5" style="170" bestFit="1" customWidth="1"/>
    <col min="15622" max="15622" width="12.83203125" style="170" customWidth="1"/>
    <col min="15623" max="15623" width="6.6640625" style="170" bestFit="1" customWidth="1"/>
    <col min="15624" max="15624" width="6.5" style="170" bestFit="1" customWidth="1"/>
    <col min="15625" max="15625" width="13.5" style="170" customWidth="1"/>
    <col min="15626" max="15626" width="6.6640625" style="170" bestFit="1" customWidth="1"/>
    <col min="15627" max="15627" width="6.5" style="170" bestFit="1" customWidth="1"/>
    <col min="15628" max="15628" width="13.83203125" style="170" customWidth="1"/>
    <col min="15629" max="15629" width="7.5" style="170" customWidth="1"/>
    <col min="15630" max="15630" width="6.5" style="170" customWidth="1"/>
    <col min="15631" max="15631" width="14.1640625" style="170" customWidth="1"/>
    <col min="15632" max="15632" width="8" style="170" customWidth="1"/>
    <col min="15633" max="15633" width="6.5" style="170" customWidth="1"/>
    <col min="15634" max="15634" width="13.6640625" style="170" customWidth="1"/>
    <col min="15635" max="15635" width="6.6640625" style="170" customWidth="1"/>
    <col min="15636" max="15636" width="6.33203125" style="170" customWidth="1"/>
    <col min="15637" max="15637" width="13.1640625" style="170" customWidth="1"/>
    <col min="15638" max="15638" width="7.1640625" style="170" customWidth="1"/>
    <col min="15639" max="15639" width="6.6640625" style="170" customWidth="1"/>
    <col min="15640" max="15640" width="13.1640625" style="170" customWidth="1"/>
    <col min="15641" max="15641" width="6.6640625" style="170" customWidth="1"/>
    <col min="15642" max="15642" width="9.5" style="170" bestFit="1" customWidth="1"/>
    <col min="15643" max="15643" width="1" style="170" customWidth="1"/>
    <col min="15644" max="15644" width="9.1640625" style="170" customWidth="1"/>
    <col min="15645" max="15872" width="9.1640625" style="170"/>
    <col min="15873" max="15873" width="2" style="170" customWidth="1"/>
    <col min="15874" max="15874" width="1" style="170" customWidth="1"/>
    <col min="15875" max="15875" width="20" style="170" customWidth="1"/>
    <col min="15876" max="15876" width="23.5" style="170" customWidth="1"/>
    <col min="15877" max="15877" width="6.5" style="170" bestFit="1" customWidth="1"/>
    <col min="15878" max="15878" width="12.83203125" style="170" customWidth="1"/>
    <col min="15879" max="15879" width="6.6640625" style="170" bestFit="1" customWidth="1"/>
    <col min="15880" max="15880" width="6.5" style="170" bestFit="1" customWidth="1"/>
    <col min="15881" max="15881" width="13.5" style="170" customWidth="1"/>
    <col min="15882" max="15882" width="6.6640625" style="170" bestFit="1" customWidth="1"/>
    <col min="15883" max="15883" width="6.5" style="170" bestFit="1" customWidth="1"/>
    <col min="15884" max="15884" width="13.83203125" style="170" customWidth="1"/>
    <col min="15885" max="15885" width="7.5" style="170" customWidth="1"/>
    <col min="15886" max="15886" width="6.5" style="170" customWidth="1"/>
    <col min="15887" max="15887" width="14.1640625" style="170" customWidth="1"/>
    <col min="15888" max="15888" width="8" style="170" customWidth="1"/>
    <col min="15889" max="15889" width="6.5" style="170" customWidth="1"/>
    <col min="15890" max="15890" width="13.6640625" style="170" customWidth="1"/>
    <col min="15891" max="15891" width="6.6640625" style="170" customWidth="1"/>
    <col min="15892" max="15892" width="6.33203125" style="170" customWidth="1"/>
    <col min="15893" max="15893" width="13.1640625" style="170" customWidth="1"/>
    <col min="15894" max="15894" width="7.1640625" style="170" customWidth="1"/>
    <col min="15895" max="15895" width="6.6640625" style="170" customWidth="1"/>
    <col min="15896" max="15896" width="13.1640625" style="170" customWidth="1"/>
    <col min="15897" max="15897" width="6.6640625" style="170" customWidth="1"/>
    <col min="15898" max="15898" width="9.5" style="170" bestFit="1" customWidth="1"/>
    <col min="15899" max="15899" width="1" style="170" customWidth="1"/>
    <col min="15900" max="15900" width="9.1640625" style="170" customWidth="1"/>
    <col min="15901" max="16128" width="9.1640625" style="170"/>
    <col min="16129" max="16129" width="2" style="170" customWidth="1"/>
    <col min="16130" max="16130" width="1" style="170" customWidth="1"/>
    <col min="16131" max="16131" width="20" style="170" customWidth="1"/>
    <col min="16132" max="16132" width="23.5" style="170" customWidth="1"/>
    <col min="16133" max="16133" width="6.5" style="170" bestFit="1" customWidth="1"/>
    <col min="16134" max="16134" width="12.83203125" style="170" customWidth="1"/>
    <col min="16135" max="16135" width="6.6640625" style="170" bestFit="1" customWidth="1"/>
    <col min="16136" max="16136" width="6.5" style="170" bestFit="1" customWidth="1"/>
    <col min="16137" max="16137" width="13.5" style="170" customWidth="1"/>
    <col min="16138" max="16138" width="6.6640625" style="170" bestFit="1" customWidth="1"/>
    <col min="16139" max="16139" width="6.5" style="170" bestFit="1" customWidth="1"/>
    <col min="16140" max="16140" width="13.83203125" style="170" customWidth="1"/>
    <col min="16141" max="16141" width="7.5" style="170" customWidth="1"/>
    <col min="16142" max="16142" width="6.5" style="170" customWidth="1"/>
    <col min="16143" max="16143" width="14.1640625" style="170" customWidth="1"/>
    <col min="16144" max="16144" width="8" style="170" customWidth="1"/>
    <col min="16145" max="16145" width="6.5" style="170" customWidth="1"/>
    <col min="16146" max="16146" width="13.6640625" style="170" customWidth="1"/>
    <col min="16147" max="16147" width="6.6640625" style="170" customWidth="1"/>
    <col min="16148" max="16148" width="6.33203125" style="170" customWidth="1"/>
    <col min="16149" max="16149" width="13.1640625" style="170" customWidth="1"/>
    <col min="16150" max="16150" width="7.1640625" style="170" customWidth="1"/>
    <col min="16151" max="16151" width="6.6640625" style="170" customWidth="1"/>
    <col min="16152" max="16152" width="13.1640625" style="170" customWidth="1"/>
    <col min="16153" max="16153" width="6.6640625" style="170" customWidth="1"/>
    <col min="16154" max="16154" width="9.5" style="170" bestFit="1" customWidth="1"/>
    <col min="16155" max="16155" width="1" style="170" customWidth="1"/>
    <col min="16156" max="16156" width="9.1640625" style="170" customWidth="1"/>
    <col min="16157" max="16384" width="9.1640625" style="170"/>
  </cols>
  <sheetData>
    <row r="2" spans="2:27" ht="5" customHeight="1">
      <c r="B2" s="171" t="s">
        <v>3167</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row>
    <row r="3" spans="2:27" hidden="1">
      <c r="B3" s="171" t="s">
        <v>3023</v>
      </c>
      <c r="C3" s="173"/>
      <c r="D3" s="173"/>
      <c r="E3" s="172"/>
      <c r="F3" s="172"/>
      <c r="G3" s="172"/>
      <c r="H3" s="172"/>
      <c r="I3" s="172"/>
      <c r="J3" s="172"/>
      <c r="K3" s="172"/>
      <c r="L3" s="172"/>
      <c r="M3" s="172"/>
      <c r="N3" s="172"/>
      <c r="O3" s="172"/>
      <c r="P3" s="172"/>
      <c r="Q3" s="172"/>
      <c r="R3" s="172"/>
      <c r="S3" s="172"/>
      <c r="T3" s="172"/>
      <c r="U3" s="172"/>
      <c r="V3" s="172"/>
      <c r="W3" s="172"/>
      <c r="X3" s="172"/>
      <c r="Y3" s="172"/>
      <c r="Z3" s="172"/>
      <c r="AA3" s="172"/>
    </row>
    <row r="4" spans="2:27" hidden="1">
      <c r="B4" s="172"/>
      <c r="C4" s="173"/>
      <c r="D4" s="173"/>
      <c r="E4" s="172"/>
      <c r="F4" s="172"/>
      <c r="G4" s="172"/>
      <c r="H4" s="172"/>
      <c r="I4" s="172"/>
      <c r="J4" s="172"/>
      <c r="K4" s="172"/>
      <c r="L4" s="172"/>
      <c r="M4" s="172"/>
      <c r="N4" s="172"/>
      <c r="O4" s="172"/>
      <c r="P4" s="172"/>
      <c r="Q4" s="172"/>
      <c r="R4" s="172"/>
      <c r="S4" s="172"/>
      <c r="T4" s="172"/>
      <c r="U4" s="172"/>
      <c r="V4" s="172"/>
      <c r="W4" s="172"/>
      <c r="X4" s="172"/>
      <c r="Y4" s="172"/>
      <c r="Z4" s="172"/>
      <c r="AA4" s="172"/>
    </row>
    <row r="5" spans="2:27" hidden="1">
      <c r="B5" s="172"/>
      <c r="C5" s="173"/>
      <c r="D5" s="173"/>
      <c r="E5" s="172"/>
      <c r="F5" s="172"/>
      <c r="G5" s="172"/>
      <c r="H5" s="172"/>
      <c r="I5" s="172"/>
      <c r="J5" s="172"/>
      <c r="K5" s="172"/>
      <c r="L5" s="172"/>
      <c r="M5" s="172"/>
      <c r="N5" s="172"/>
      <c r="O5" s="172"/>
      <c r="P5" s="172"/>
      <c r="Q5" s="172"/>
      <c r="R5" s="172"/>
      <c r="S5" s="172"/>
      <c r="T5" s="172"/>
      <c r="U5" s="172"/>
      <c r="V5" s="172"/>
      <c r="W5" s="172"/>
      <c r="X5" s="172"/>
      <c r="Y5" s="172"/>
      <c r="Z5" s="172"/>
      <c r="AA5" s="172"/>
    </row>
    <row r="6" spans="2:27" hidden="1">
      <c r="B6" s="172"/>
      <c r="C6" s="174"/>
      <c r="D6" s="174"/>
      <c r="E6" s="172"/>
      <c r="F6" s="172"/>
      <c r="G6" s="172"/>
      <c r="H6" s="172"/>
      <c r="I6" s="172"/>
      <c r="J6" s="172"/>
      <c r="K6" s="172"/>
      <c r="L6" s="172"/>
      <c r="M6" s="172"/>
      <c r="N6" s="172"/>
      <c r="O6" s="172"/>
      <c r="P6" s="172"/>
      <c r="Q6" s="172"/>
      <c r="R6" s="172"/>
      <c r="S6" s="172"/>
      <c r="T6" s="172"/>
      <c r="U6" s="172"/>
      <c r="V6" s="172"/>
      <c r="W6" s="172"/>
      <c r="X6" s="172"/>
      <c r="Y6" s="172"/>
      <c r="Z6" s="172"/>
      <c r="AA6" s="172"/>
    </row>
    <row r="7" spans="2:27">
      <c r="B7" s="172"/>
      <c r="C7" s="851"/>
      <c r="D7" s="851"/>
      <c r="E7" s="851"/>
      <c r="F7" s="851"/>
      <c r="G7" s="851"/>
      <c r="H7" s="851"/>
      <c r="I7" s="851"/>
      <c r="J7" s="851"/>
      <c r="K7" s="851"/>
      <c r="L7" s="851"/>
      <c r="M7" s="851"/>
      <c r="N7" s="851"/>
      <c r="O7" s="851"/>
      <c r="P7" s="851"/>
      <c r="Q7" s="851"/>
      <c r="R7" s="851"/>
      <c r="S7" s="851"/>
      <c r="T7" s="851"/>
      <c r="U7" s="851"/>
      <c r="V7" s="851"/>
      <c r="W7" s="851"/>
      <c r="X7" s="851"/>
      <c r="Y7" s="851"/>
      <c r="Z7" s="851"/>
      <c r="AA7" s="172"/>
    </row>
    <row r="8" spans="2:27">
      <c r="B8" s="172"/>
      <c r="C8" s="852" t="s">
        <v>3168</v>
      </c>
      <c r="D8" s="852"/>
      <c r="E8" s="852"/>
      <c r="F8" s="852"/>
      <c r="G8" s="852"/>
      <c r="H8" s="852"/>
      <c r="I8" s="852"/>
      <c r="J8" s="852"/>
      <c r="K8" s="852"/>
      <c r="L8" s="852"/>
      <c r="M8" s="852"/>
      <c r="N8" s="852"/>
      <c r="O8" s="852"/>
      <c r="P8" s="852"/>
      <c r="Q8" s="852"/>
      <c r="R8" s="852"/>
      <c r="S8" s="852"/>
      <c r="T8" s="852"/>
      <c r="U8" s="852"/>
      <c r="V8" s="852"/>
      <c r="W8" s="852"/>
      <c r="X8" s="852"/>
      <c r="Y8" s="852"/>
      <c r="Z8" s="852"/>
      <c r="AA8" s="172"/>
    </row>
    <row r="9" spans="2:27">
      <c r="B9" s="172"/>
      <c r="C9" s="852" t="s">
        <v>3395</v>
      </c>
      <c r="D9" s="852"/>
      <c r="E9" s="852"/>
      <c r="F9" s="852"/>
      <c r="G9" s="852"/>
      <c r="H9" s="852"/>
      <c r="I9" s="852"/>
      <c r="J9" s="852"/>
      <c r="K9" s="852"/>
      <c r="L9" s="852"/>
      <c r="M9" s="852"/>
      <c r="N9" s="852"/>
      <c r="O9" s="852"/>
      <c r="P9" s="852"/>
      <c r="Q9" s="852"/>
      <c r="R9" s="852"/>
      <c r="S9" s="852"/>
      <c r="T9" s="852"/>
      <c r="U9" s="852"/>
      <c r="V9" s="852"/>
      <c r="W9" s="852"/>
      <c r="X9" s="852"/>
      <c r="Y9" s="852"/>
      <c r="Z9" s="852"/>
      <c r="AA9" s="172"/>
    </row>
    <row r="10" spans="2:27">
      <c r="B10" s="172"/>
      <c r="C10" s="852" t="str">
        <f>""</f>
        <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172"/>
    </row>
    <row r="11" spans="2:27" hidden="1">
      <c r="B11" s="172"/>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2"/>
    </row>
    <row r="12" spans="2:27">
      <c r="B12" s="172"/>
      <c r="C12" s="850" t="s">
        <v>3169</v>
      </c>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172"/>
    </row>
    <row r="13" spans="2:27" ht="15" customHeight="1">
      <c r="B13" s="172"/>
      <c r="C13" s="840" t="s">
        <v>0</v>
      </c>
      <c r="D13" s="842"/>
      <c r="E13" s="840" t="str">
        <f>"Direct Marketing "</f>
        <v xml:space="preserve">Direct Marketing </v>
      </c>
      <c r="F13" s="841"/>
      <c r="G13" s="842"/>
      <c r="H13" s="840" t="str">
        <f>"Agen Asuransi"</f>
        <v>Agen Asuransi</v>
      </c>
      <c r="I13" s="841"/>
      <c r="J13" s="842"/>
      <c r="K13" s="840" t="str">
        <f>"Bancassurance"</f>
        <v>Bancassurance</v>
      </c>
      <c r="L13" s="841"/>
      <c r="M13" s="842"/>
      <c r="N13" s="840" t="s">
        <v>3077</v>
      </c>
      <c r="O13" s="841"/>
      <c r="P13" s="842"/>
      <c r="Q13" s="840" t="s">
        <v>3078</v>
      </c>
      <c r="R13" s="841"/>
      <c r="S13" s="842"/>
      <c r="T13" s="840" t="s">
        <v>3079</v>
      </c>
      <c r="U13" s="841"/>
      <c r="V13" s="842"/>
      <c r="W13" s="840" t="s">
        <v>2112</v>
      </c>
      <c r="X13" s="841"/>
      <c r="Y13" s="842"/>
      <c r="Z13" s="846" t="str">
        <f>"Jumlah"</f>
        <v>Jumlah</v>
      </c>
      <c r="AA13" s="172"/>
    </row>
    <row r="14" spans="2:27" ht="33" customHeight="1">
      <c r="B14" s="172"/>
      <c r="C14" s="848"/>
      <c r="D14" s="849"/>
      <c r="E14" s="843"/>
      <c r="F14" s="844"/>
      <c r="G14" s="845"/>
      <c r="H14" s="843"/>
      <c r="I14" s="844"/>
      <c r="J14" s="845"/>
      <c r="K14" s="843"/>
      <c r="L14" s="844"/>
      <c r="M14" s="845"/>
      <c r="N14" s="843"/>
      <c r="O14" s="844"/>
      <c r="P14" s="845"/>
      <c r="Q14" s="843"/>
      <c r="R14" s="844"/>
      <c r="S14" s="845"/>
      <c r="T14" s="843"/>
      <c r="U14" s="844"/>
      <c r="V14" s="845"/>
      <c r="W14" s="843"/>
      <c r="X14" s="844"/>
      <c r="Y14" s="845"/>
      <c r="Z14" s="847"/>
      <c r="AA14" s="172"/>
    </row>
    <row r="15" spans="2:27" ht="19">
      <c r="B15" s="172"/>
      <c r="C15" s="843"/>
      <c r="D15" s="845"/>
      <c r="E15" s="490" t="s">
        <v>3080</v>
      </c>
      <c r="F15" s="490" t="s">
        <v>3081</v>
      </c>
      <c r="G15" s="490" t="s">
        <v>3082</v>
      </c>
      <c r="H15" s="490" t="s">
        <v>3080</v>
      </c>
      <c r="I15" s="490" t="s">
        <v>3081</v>
      </c>
      <c r="J15" s="490" t="s">
        <v>3082</v>
      </c>
      <c r="K15" s="490" t="s">
        <v>3080</v>
      </c>
      <c r="L15" s="490" t="s">
        <v>3081</v>
      </c>
      <c r="M15" s="490" t="s">
        <v>3082</v>
      </c>
      <c r="N15" s="490" t="s">
        <v>3080</v>
      </c>
      <c r="O15" s="490" t="s">
        <v>3081</v>
      </c>
      <c r="P15" s="490" t="s">
        <v>3082</v>
      </c>
      <c r="Q15" s="490" t="s">
        <v>3080</v>
      </c>
      <c r="R15" s="490" t="s">
        <v>3081</v>
      </c>
      <c r="S15" s="490" t="s">
        <v>3082</v>
      </c>
      <c r="T15" s="490" t="s">
        <v>3080</v>
      </c>
      <c r="U15" s="490" t="s">
        <v>3081</v>
      </c>
      <c r="V15" s="490" t="s">
        <v>3082</v>
      </c>
      <c r="W15" s="490" t="s">
        <v>3080</v>
      </c>
      <c r="X15" s="490" t="s">
        <v>3081</v>
      </c>
      <c r="Y15" s="490" t="s">
        <v>3082</v>
      </c>
      <c r="Z15" s="490"/>
      <c r="AA15" s="172"/>
    </row>
    <row r="16" spans="2:27">
      <c r="B16" s="172"/>
      <c r="C16" s="835" t="s">
        <v>772</v>
      </c>
      <c r="D16" s="836"/>
      <c r="E16" s="491"/>
      <c r="F16" s="491"/>
      <c r="G16" s="491"/>
      <c r="H16" s="491"/>
      <c r="I16" s="491"/>
      <c r="J16" s="491"/>
      <c r="K16" s="491"/>
      <c r="L16" s="491"/>
      <c r="M16" s="491"/>
      <c r="N16" s="491"/>
      <c r="O16" s="491"/>
      <c r="P16" s="491"/>
      <c r="Q16" s="491"/>
      <c r="R16" s="491"/>
      <c r="S16" s="491"/>
      <c r="T16" s="491"/>
      <c r="U16" s="491"/>
      <c r="V16" s="491"/>
      <c r="W16" s="491"/>
      <c r="X16" s="491"/>
      <c r="Y16" s="491"/>
      <c r="Z16" s="492"/>
      <c r="AA16" s="172"/>
    </row>
    <row r="17" spans="1:27">
      <c r="B17" s="172"/>
      <c r="C17" s="838" t="s">
        <v>120</v>
      </c>
      <c r="D17" s="839"/>
      <c r="E17" s="493"/>
      <c r="F17" s="493"/>
      <c r="G17" s="493"/>
      <c r="H17" s="493"/>
      <c r="I17" s="493"/>
      <c r="J17" s="493"/>
      <c r="K17" s="493"/>
      <c r="L17" s="493"/>
      <c r="M17" s="493"/>
      <c r="N17" s="493"/>
      <c r="O17" s="493"/>
      <c r="P17" s="493"/>
      <c r="Q17" s="493"/>
      <c r="R17" s="493"/>
      <c r="S17" s="493"/>
      <c r="T17" s="493"/>
      <c r="U17" s="493"/>
      <c r="V17" s="493"/>
      <c r="W17" s="493"/>
      <c r="X17" s="493"/>
      <c r="Y17" s="493"/>
      <c r="Z17" s="492"/>
      <c r="AA17" s="172"/>
    </row>
    <row r="18" spans="1:27" ht="36" customHeight="1">
      <c r="B18" s="172"/>
      <c r="C18" s="838" t="s">
        <v>121</v>
      </c>
      <c r="D18" s="839"/>
      <c r="E18" s="493"/>
      <c r="F18" s="493"/>
      <c r="G18" s="493"/>
      <c r="H18" s="163"/>
      <c r="I18" s="493"/>
      <c r="J18" s="493"/>
      <c r="K18" s="493"/>
      <c r="L18" s="493"/>
      <c r="M18" s="493"/>
      <c r="N18" s="493"/>
      <c r="O18" s="493"/>
      <c r="P18" s="493"/>
      <c r="Q18" s="493"/>
      <c r="R18" s="493"/>
      <c r="S18" s="493"/>
      <c r="T18" s="493"/>
      <c r="U18" s="493"/>
      <c r="V18" s="493"/>
      <c r="W18" s="493"/>
      <c r="X18" s="493"/>
      <c r="Y18" s="493"/>
      <c r="Z18" s="492"/>
      <c r="AA18" s="172"/>
    </row>
    <row r="19" spans="1:27">
      <c r="B19" s="172"/>
      <c r="C19" s="838" t="s">
        <v>508</v>
      </c>
      <c r="D19" s="839"/>
      <c r="E19" s="493"/>
      <c r="F19" s="493"/>
      <c r="G19" s="493"/>
      <c r="H19" s="493"/>
      <c r="I19" s="493"/>
      <c r="J19" s="493"/>
      <c r="K19" s="493"/>
      <c r="L19" s="493"/>
      <c r="M19" s="493"/>
      <c r="N19" s="493"/>
      <c r="O19" s="493"/>
      <c r="P19" s="493"/>
      <c r="Q19" s="493"/>
      <c r="R19" s="493"/>
      <c r="S19" s="493"/>
      <c r="T19" s="493"/>
      <c r="U19" s="493"/>
      <c r="V19" s="493"/>
      <c r="W19" s="493"/>
      <c r="X19" s="493"/>
      <c r="Y19" s="493"/>
      <c r="Z19" s="492"/>
      <c r="AA19" s="172"/>
    </row>
    <row r="20" spans="1:27">
      <c r="B20" s="172"/>
      <c r="C20" s="835" t="s">
        <v>3396</v>
      </c>
      <c r="D20" s="836"/>
      <c r="E20" s="492">
        <f>E17+E18-E19</f>
        <v>0</v>
      </c>
      <c r="F20" s="492">
        <f t="shared" ref="F20:M20" si="0">F17+F18-F19</f>
        <v>0</v>
      </c>
      <c r="G20" s="492">
        <f t="shared" si="0"/>
        <v>0</v>
      </c>
      <c r="H20" s="492">
        <f t="shared" si="0"/>
        <v>0</v>
      </c>
      <c r="I20" s="492">
        <f t="shared" si="0"/>
        <v>0</v>
      </c>
      <c r="J20" s="492">
        <f t="shared" si="0"/>
        <v>0</v>
      </c>
      <c r="K20" s="492">
        <f t="shared" si="0"/>
        <v>0</v>
      </c>
      <c r="L20" s="492">
        <f t="shared" si="0"/>
        <v>0</v>
      </c>
      <c r="M20" s="492">
        <f t="shared" si="0"/>
        <v>0</v>
      </c>
      <c r="N20" s="492"/>
      <c r="O20" s="492"/>
      <c r="P20" s="492"/>
      <c r="Q20" s="492"/>
      <c r="R20" s="492"/>
      <c r="S20" s="492"/>
      <c r="T20" s="492"/>
      <c r="U20" s="492"/>
      <c r="V20" s="492"/>
      <c r="W20" s="492"/>
      <c r="X20" s="492"/>
      <c r="Y20" s="492"/>
      <c r="Z20" s="492"/>
      <c r="AA20" s="172"/>
    </row>
    <row r="21" spans="1:27">
      <c r="B21" s="172"/>
      <c r="C21" s="835" t="s">
        <v>139</v>
      </c>
      <c r="D21" s="836"/>
      <c r="E21" s="491"/>
      <c r="F21" s="491"/>
      <c r="G21" s="491"/>
      <c r="H21" s="491"/>
      <c r="I21" s="491"/>
      <c r="J21" s="491"/>
      <c r="K21" s="491"/>
      <c r="L21" s="491"/>
      <c r="M21" s="491"/>
      <c r="N21" s="491"/>
      <c r="O21" s="491"/>
      <c r="P21" s="491"/>
      <c r="Q21" s="491"/>
      <c r="R21" s="491"/>
      <c r="S21" s="491"/>
      <c r="T21" s="491"/>
      <c r="U21" s="491"/>
      <c r="V21" s="491"/>
      <c r="W21" s="491"/>
      <c r="X21" s="491"/>
      <c r="Y21" s="491"/>
      <c r="Z21" s="492"/>
      <c r="AA21" s="172"/>
    </row>
    <row r="22" spans="1:27">
      <c r="B22" s="172"/>
      <c r="C22" s="838" t="s">
        <v>140</v>
      </c>
      <c r="D22" s="839"/>
      <c r="E22" s="493"/>
      <c r="F22" s="493"/>
      <c r="G22" s="493"/>
      <c r="H22" s="493"/>
      <c r="I22" s="493"/>
      <c r="J22" s="493"/>
      <c r="K22" s="493"/>
      <c r="L22" s="493"/>
      <c r="M22" s="493"/>
      <c r="N22" s="493"/>
      <c r="O22" s="493"/>
      <c r="P22" s="493"/>
      <c r="Q22" s="493"/>
      <c r="R22" s="493"/>
      <c r="S22" s="493"/>
      <c r="T22" s="493"/>
      <c r="U22" s="493"/>
      <c r="V22" s="493"/>
      <c r="W22" s="493"/>
      <c r="X22" s="493"/>
      <c r="Y22" s="493"/>
      <c r="Z22" s="492"/>
      <c r="AA22" s="172"/>
    </row>
    <row r="23" spans="1:27">
      <c r="B23" s="172"/>
      <c r="C23" s="838" t="s">
        <v>3083</v>
      </c>
      <c r="D23" s="839"/>
      <c r="E23" s="493"/>
      <c r="F23" s="493"/>
      <c r="G23" s="493"/>
      <c r="H23" s="493"/>
      <c r="I23" s="493"/>
      <c r="J23" s="493"/>
      <c r="K23" s="493"/>
      <c r="L23" s="493"/>
      <c r="M23" s="493"/>
      <c r="N23" s="493"/>
      <c r="O23" s="493"/>
      <c r="P23" s="493"/>
      <c r="Q23" s="493"/>
      <c r="R23" s="493"/>
      <c r="S23" s="493"/>
      <c r="T23" s="493"/>
      <c r="U23" s="493"/>
      <c r="V23" s="493"/>
      <c r="W23" s="493"/>
      <c r="X23" s="493"/>
      <c r="Y23" s="493"/>
      <c r="Z23" s="492"/>
      <c r="AA23" s="172"/>
    </row>
    <row r="24" spans="1:27">
      <c r="B24" s="172"/>
      <c r="C24" s="835" t="s">
        <v>738</v>
      </c>
      <c r="D24" s="836"/>
      <c r="E24" s="492">
        <f>E22-E23</f>
        <v>0</v>
      </c>
      <c r="F24" s="492">
        <f t="shared" ref="F24:M24" si="1">F22-F23</f>
        <v>0</v>
      </c>
      <c r="G24" s="492">
        <f t="shared" si="1"/>
        <v>0</v>
      </c>
      <c r="H24" s="492">
        <f t="shared" si="1"/>
        <v>0</v>
      </c>
      <c r="I24" s="492">
        <f t="shared" si="1"/>
        <v>0</v>
      </c>
      <c r="J24" s="492">
        <f t="shared" si="1"/>
        <v>0</v>
      </c>
      <c r="K24" s="492">
        <f t="shared" si="1"/>
        <v>0</v>
      </c>
      <c r="L24" s="492">
        <f t="shared" si="1"/>
        <v>0</v>
      </c>
      <c r="M24" s="492">
        <f t="shared" si="1"/>
        <v>0</v>
      </c>
      <c r="N24" s="492"/>
      <c r="O24" s="492"/>
      <c r="P24" s="492"/>
      <c r="Q24" s="492"/>
      <c r="R24" s="492"/>
      <c r="S24" s="492"/>
      <c r="T24" s="492"/>
      <c r="U24" s="492"/>
      <c r="V24" s="492"/>
      <c r="W24" s="492"/>
      <c r="X24" s="492"/>
      <c r="Y24" s="492"/>
      <c r="Z24" s="492"/>
      <c r="AA24" s="172"/>
    </row>
    <row r="25" spans="1:27" ht="38.25" customHeight="1">
      <c r="B25" s="172"/>
      <c r="C25" s="835" t="s">
        <v>3084</v>
      </c>
      <c r="D25" s="836"/>
      <c r="E25" s="492"/>
      <c r="F25" s="492"/>
      <c r="G25" s="492"/>
      <c r="H25" s="492"/>
      <c r="I25" s="492"/>
      <c r="J25" s="492"/>
      <c r="K25" s="492"/>
      <c r="L25" s="492"/>
      <c r="M25" s="492"/>
      <c r="N25" s="492"/>
      <c r="O25" s="492"/>
      <c r="P25" s="492"/>
      <c r="Q25" s="492"/>
      <c r="R25" s="492"/>
      <c r="S25" s="492"/>
      <c r="T25" s="492"/>
      <c r="U25" s="492"/>
      <c r="V25" s="492"/>
      <c r="W25" s="492"/>
      <c r="X25" s="492"/>
      <c r="Y25" s="492"/>
      <c r="Z25" s="492"/>
      <c r="AA25" s="172"/>
    </row>
    <row r="26" spans="1:27">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row>
    <row r="27" spans="1:27" ht="18" customHeight="1">
      <c r="A27" s="172"/>
      <c r="B27" s="172"/>
      <c r="C27" s="172" t="s">
        <v>3085</v>
      </c>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row>
    <row r="28" spans="1:27" s="494" customFormat="1">
      <c r="A28" s="172"/>
      <c r="B28" s="172"/>
      <c r="C28" s="172" t="s">
        <v>3086</v>
      </c>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row>
    <row r="29" spans="1:27" s="494" customFormat="1">
      <c r="A29" s="172"/>
      <c r="B29" s="172"/>
      <c r="C29" s="172" t="s">
        <v>3087</v>
      </c>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row>
    <row r="30" spans="1:27" s="494" customFormat="1">
      <c r="A30" s="172"/>
      <c r="B30" s="172"/>
      <c r="C30" s="172" t="s">
        <v>3088</v>
      </c>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row>
    <row r="31" spans="1:27" s="494" customFormat="1" ht="45.75" customHeight="1">
      <c r="A31" s="172"/>
      <c r="B31" s="172"/>
      <c r="C31" s="837" t="s">
        <v>3089</v>
      </c>
      <c r="D31" s="837"/>
      <c r="E31" s="837"/>
      <c r="F31" s="837"/>
      <c r="G31" s="837"/>
      <c r="H31" s="837"/>
      <c r="I31" s="837"/>
      <c r="J31" s="837"/>
      <c r="K31" s="837"/>
      <c r="L31" s="837"/>
      <c r="M31" s="837"/>
      <c r="N31" s="837"/>
      <c r="O31" s="837"/>
      <c r="P31" s="837"/>
      <c r="Q31" s="837"/>
      <c r="R31" s="837"/>
      <c r="S31" s="172"/>
      <c r="T31" s="172"/>
      <c r="U31" s="172"/>
      <c r="V31" s="172"/>
      <c r="W31" s="172"/>
      <c r="X31" s="172"/>
      <c r="Y31" s="172"/>
      <c r="Z31" s="172"/>
      <c r="AA31" s="172"/>
    </row>
    <row r="32" spans="1:27" s="494" customFormat="1" ht="15" customHeight="1">
      <c r="A32" s="172"/>
      <c r="B32" s="172"/>
      <c r="C32" s="837" t="s">
        <v>3090</v>
      </c>
      <c r="D32" s="837"/>
      <c r="E32" s="837"/>
      <c r="F32" s="837"/>
      <c r="G32" s="837"/>
      <c r="H32" s="837"/>
      <c r="I32" s="837"/>
      <c r="J32" s="837"/>
      <c r="K32" s="837"/>
      <c r="L32" s="837"/>
      <c r="M32" s="837"/>
      <c r="N32" s="837"/>
      <c r="O32" s="837"/>
      <c r="P32" s="837"/>
      <c r="Q32" s="837"/>
      <c r="R32" s="837"/>
      <c r="S32" s="837"/>
      <c r="T32" s="172"/>
      <c r="U32" s="172"/>
      <c r="V32" s="172"/>
      <c r="W32" s="172"/>
      <c r="X32" s="172"/>
      <c r="Y32" s="172"/>
      <c r="Z32" s="172"/>
      <c r="AA32" s="172"/>
    </row>
    <row r="33" spans="1:27" s="494" customFormat="1">
      <c r="A33" s="172"/>
      <c r="B33" s="172"/>
      <c r="C33" s="837"/>
      <c r="D33" s="837"/>
      <c r="E33" s="837"/>
      <c r="F33" s="837"/>
      <c r="G33" s="837"/>
      <c r="H33" s="837"/>
      <c r="I33" s="837"/>
      <c r="J33" s="837"/>
      <c r="K33" s="837"/>
      <c r="L33" s="837"/>
      <c r="M33" s="837"/>
      <c r="N33" s="837"/>
      <c r="O33" s="837"/>
      <c r="P33" s="837"/>
      <c r="Q33" s="837"/>
      <c r="R33" s="837"/>
      <c r="S33" s="837"/>
      <c r="T33" s="172"/>
      <c r="U33" s="172"/>
      <c r="V33" s="172"/>
      <c r="W33" s="172"/>
      <c r="X33" s="172"/>
      <c r="Y33" s="172"/>
      <c r="Z33" s="172"/>
      <c r="AA33" s="172"/>
    </row>
    <row r="34" spans="1:27" s="494" customFormat="1">
      <c r="A34" s="172"/>
      <c r="B34" s="172"/>
      <c r="C34" s="837"/>
      <c r="D34" s="837"/>
      <c r="E34" s="837"/>
      <c r="F34" s="837"/>
      <c r="G34" s="837"/>
      <c r="H34" s="837"/>
      <c r="I34" s="837"/>
      <c r="J34" s="837"/>
      <c r="K34" s="837"/>
      <c r="L34" s="837"/>
      <c r="M34" s="837"/>
      <c r="N34" s="837"/>
      <c r="O34" s="837"/>
      <c r="P34" s="837"/>
      <c r="Q34" s="837"/>
      <c r="R34" s="837"/>
      <c r="S34" s="837"/>
      <c r="T34" s="172"/>
      <c r="U34" s="172"/>
      <c r="V34" s="172"/>
      <c r="W34" s="172"/>
      <c r="X34" s="172"/>
      <c r="Y34" s="172"/>
      <c r="Z34" s="172"/>
      <c r="AA34" s="172"/>
    </row>
  </sheetData>
  <sheetProtection formatColumns="0" formatRows="0" selectLockedCells="1"/>
  <mergeCells count="26">
    <mergeCell ref="C12:Z12"/>
    <mergeCell ref="C7:Z7"/>
    <mergeCell ref="C8:Z8"/>
    <mergeCell ref="C9:Z9"/>
    <mergeCell ref="C10:Z10"/>
    <mergeCell ref="C18:D18"/>
    <mergeCell ref="C13:D15"/>
    <mergeCell ref="E13:G14"/>
    <mergeCell ref="H13:J14"/>
    <mergeCell ref="K13:M14"/>
    <mergeCell ref="T13:V14"/>
    <mergeCell ref="W13:Y14"/>
    <mergeCell ref="Z13:Z14"/>
    <mergeCell ref="C16:D16"/>
    <mergeCell ref="C17:D17"/>
    <mergeCell ref="N13:P14"/>
    <mergeCell ref="Q13:S14"/>
    <mergeCell ref="C25:D25"/>
    <mergeCell ref="C31:R31"/>
    <mergeCell ref="C32:S34"/>
    <mergeCell ref="C19:D19"/>
    <mergeCell ref="C20:D20"/>
    <mergeCell ref="C21:D21"/>
    <mergeCell ref="C22:D22"/>
    <mergeCell ref="C23:D23"/>
    <mergeCell ref="C24:D24"/>
  </mergeCells>
  <dataValidations count="1">
    <dataValidation type="decimal" showErrorMessage="1" errorTitle="Kesalahan Jenis Data" error="Data yang dimasukkan harus berupa Angka!" sqref="E22:Y23 JA22:JU23 SW22:TQ23 ACS22:ADM23 AMO22:ANI23 AWK22:AXE23 BGG22:BHA23 BQC22:BQW23 BZY22:CAS23 CJU22:CKO23 CTQ22:CUK23 DDM22:DEG23 DNI22:DOC23 DXE22:DXY23 EHA22:EHU23 EQW22:ERQ23 FAS22:FBM23 FKO22:FLI23 FUK22:FVE23 GEG22:GFA23 GOC22:GOW23 GXY22:GYS23 HHU22:HIO23 HRQ22:HSK23 IBM22:ICG23 ILI22:IMC23 IVE22:IVY23 JFA22:JFU23 JOW22:JPQ23 JYS22:JZM23 KIO22:KJI23 KSK22:KTE23 LCG22:LDA23 LMC22:LMW23 LVY22:LWS23 MFU22:MGO23 MPQ22:MQK23 MZM22:NAG23 NJI22:NKC23 NTE22:NTY23 ODA22:ODU23 OMW22:ONQ23 OWS22:OXM23 PGO22:PHI23 PQK22:PRE23 QAG22:QBA23 QKC22:QKW23 QTY22:QUS23 RDU22:REO23 RNQ22:ROK23 RXM22:RYG23 SHI22:SIC23 SRE22:SRY23 TBA22:TBU23 TKW22:TLQ23 TUS22:TVM23 UEO22:UFI23 UOK22:UPE23 UYG22:UZA23 VIC22:VIW23 VRY22:VSS23 WBU22:WCO23 WLQ22:WMK23 WVM22:WWG23 E65558:Y65559 JA65558:JU65559 SW65558:TQ65559 ACS65558:ADM65559 AMO65558:ANI65559 AWK65558:AXE65559 BGG65558:BHA65559 BQC65558:BQW65559 BZY65558:CAS65559 CJU65558:CKO65559 CTQ65558:CUK65559 DDM65558:DEG65559 DNI65558:DOC65559 DXE65558:DXY65559 EHA65558:EHU65559 EQW65558:ERQ65559 FAS65558:FBM65559 FKO65558:FLI65559 FUK65558:FVE65559 GEG65558:GFA65559 GOC65558:GOW65559 GXY65558:GYS65559 HHU65558:HIO65559 HRQ65558:HSK65559 IBM65558:ICG65559 ILI65558:IMC65559 IVE65558:IVY65559 JFA65558:JFU65559 JOW65558:JPQ65559 JYS65558:JZM65559 KIO65558:KJI65559 KSK65558:KTE65559 LCG65558:LDA65559 LMC65558:LMW65559 LVY65558:LWS65559 MFU65558:MGO65559 MPQ65558:MQK65559 MZM65558:NAG65559 NJI65558:NKC65559 NTE65558:NTY65559 ODA65558:ODU65559 OMW65558:ONQ65559 OWS65558:OXM65559 PGO65558:PHI65559 PQK65558:PRE65559 QAG65558:QBA65559 QKC65558:QKW65559 QTY65558:QUS65559 RDU65558:REO65559 RNQ65558:ROK65559 RXM65558:RYG65559 SHI65558:SIC65559 SRE65558:SRY65559 TBA65558:TBU65559 TKW65558:TLQ65559 TUS65558:TVM65559 UEO65558:UFI65559 UOK65558:UPE65559 UYG65558:UZA65559 VIC65558:VIW65559 VRY65558:VSS65559 WBU65558:WCO65559 WLQ65558:WMK65559 WVM65558:WWG65559 E131094:Y131095 JA131094:JU131095 SW131094:TQ131095 ACS131094:ADM131095 AMO131094:ANI131095 AWK131094:AXE131095 BGG131094:BHA131095 BQC131094:BQW131095 BZY131094:CAS131095 CJU131094:CKO131095 CTQ131094:CUK131095 DDM131094:DEG131095 DNI131094:DOC131095 DXE131094:DXY131095 EHA131094:EHU131095 EQW131094:ERQ131095 FAS131094:FBM131095 FKO131094:FLI131095 FUK131094:FVE131095 GEG131094:GFA131095 GOC131094:GOW131095 GXY131094:GYS131095 HHU131094:HIO131095 HRQ131094:HSK131095 IBM131094:ICG131095 ILI131094:IMC131095 IVE131094:IVY131095 JFA131094:JFU131095 JOW131094:JPQ131095 JYS131094:JZM131095 KIO131094:KJI131095 KSK131094:KTE131095 LCG131094:LDA131095 LMC131094:LMW131095 LVY131094:LWS131095 MFU131094:MGO131095 MPQ131094:MQK131095 MZM131094:NAG131095 NJI131094:NKC131095 NTE131094:NTY131095 ODA131094:ODU131095 OMW131094:ONQ131095 OWS131094:OXM131095 PGO131094:PHI131095 PQK131094:PRE131095 QAG131094:QBA131095 QKC131094:QKW131095 QTY131094:QUS131095 RDU131094:REO131095 RNQ131094:ROK131095 RXM131094:RYG131095 SHI131094:SIC131095 SRE131094:SRY131095 TBA131094:TBU131095 TKW131094:TLQ131095 TUS131094:TVM131095 UEO131094:UFI131095 UOK131094:UPE131095 UYG131094:UZA131095 VIC131094:VIW131095 VRY131094:VSS131095 WBU131094:WCO131095 WLQ131094:WMK131095 WVM131094:WWG131095 E196630:Y196631 JA196630:JU196631 SW196630:TQ196631 ACS196630:ADM196631 AMO196630:ANI196631 AWK196630:AXE196631 BGG196630:BHA196631 BQC196630:BQW196631 BZY196630:CAS196631 CJU196630:CKO196631 CTQ196630:CUK196631 DDM196630:DEG196631 DNI196630:DOC196631 DXE196630:DXY196631 EHA196630:EHU196631 EQW196630:ERQ196631 FAS196630:FBM196631 FKO196630:FLI196631 FUK196630:FVE196631 GEG196630:GFA196631 GOC196630:GOW196631 GXY196630:GYS196631 HHU196630:HIO196631 HRQ196630:HSK196631 IBM196630:ICG196631 ILI196630:IMC196631 IVE196630:IVY196631 JFA196630:JFU196631 JOW196630:JPQ196631 JYS196630:JZM196631 KIO196630:KJI196631 KSK196630:KTE196631 LCG196630:LDA196631 LMC196630:LMW196631 LVY196630:LWS196631 MFU196630:MGO196631 MPQ196630:MQK196631 MZM196630:NAG196631 NJI196630:NKC196631 NTE196630:NTY196631 ODA196630:ODU196631 OMW196630:ONQ196631 OWS196630:OXM196631 PGO196630:PHI196631 PQK196630:PRE196631 QAG196630:QBA196631 QKC196630:QKW196631 QTY196630:QUS196631 RDU196630:REO196631 RNQ196630:ROK196631 RXM196630:RYG196631 SHI196630:SIC196631 SRE196630:SRY196631 TBA196630:TBU196631 TKW196630:TLQ196631 TUS196630:TVM196631 UEO196630:UFI196631 UOK196630:UPE196631 UYG196630:UZA196631 VIC196630:VIW196631 VRY196630:VSS196631 WBU196630:WCO196631 WLQ196630:WMK196631 WVM196630:WWG196631 E262166:Y262167 JA262166:JU262167 SW262166:TQ262167 ACS262166:ADM262167 AMO262166:ANI262167 AWK262166:AXE262167 BGG262166:BHA262167 BQC262166:BQW262167 BZY262166:CAS262167 CJU262166:CKO262167 CTQ262166:CUK262167 DDM262166:DEG262167 DNI262166:DOC262167 DXE262166:DXY262167 EHA262166:EHU262167 EQW262166:ERQ262167 FAS262166:FBM262167 FKO262166:FLI262167 FUK262166:FVE262167 GEG262166:GFA262167 GOC262166:GOW262167 GXY262166:GYS262167 HHU262166:HIO262167 HRQ262166:HSK262167 IBM262166:ICG262167 ILI262166:IMC262167 IVE262166:IVY262167 JFA262166:JFU262167 JOW262166:JPQ262167 JYS262166:JZM262167 KIO262166:KJI262167 KSK262166:KTE262167 LCG262166:LDA262167 LMC262166:LMW262167 LVY262166:LWS262167 MFU262166:MGO262167 MPQ262166:MQK262167 MZM262166:NAG262167 NJI262166:NKC262167 NTE262166:NTY262167 ODA262166:ODU262167 OMW262166:ONQ262167 OWS262166:OXM262167 PGO262166:PHI262167 PQK262166:PRE262167 QAG262166:QBA262167 QKC262166:QKW262167 QTY262166:QUS262167 RDU262166:REO262167 RNQ262166:ROK262167 RXM262166:RYG262167 SHI262166:SIC262167 SRE262166:SRY262167 TBA262166:TBU262167 TKW262166:TLQ262167 TUS262166:TVM262167 UEO262166:UFI262167 UOK262166:UPE262167 UYG262166:UZA262167 VIC262166:VIW262167 VRY262166:VSS262167 WBU262166:WCO262167 WLQ262166:WMK262167 WVM262166:WWG262167 E327702:Y327703 JA327702:JU327703 SW327702:TQ327703 ACS327702:ADM327703 AMO327702:ANI327703 AWK327702:AXE327703 BGG327702:BHA327703 BQC327702:BQW327703 BZY327702:CAS327703 CJU327702:CKO327703 CTQ327702:CUK327703 DDM327702:DEG327703 DNI327702:DOC327703 DXE327702:DXY327703 EHA327702:EHU327703 EQW327702:ERQ327703 FAS327702:FBM327703 FKO327702:FLI327703 FUK327702:FVE327703 GEG327702:GFA327703 GOC327702:GOW327703 GXY327702:GYS327703 HHU327702:HIO327703 HRQ327702:HSK327703 IBM327702:ICG327703 ILI327702:IMC327703 IVE327702:IVY327703 JFA327702:JFU327703 JOW327702:JPQ327703 JYS327702:JZM327703 KIO327702:KJI327703 KSK327702:KTE327703 LCG327702:LDA327703 LMC327702:LMW327703 LVY327702:LWS327703 MFU327702:MGO327703 MPQ327702:MQK327703 MZM327702:NAG327703 NJI327702:NKC327703 NTE327702:NTY327703 ODA327702:ODU327703 OMW327702:ONQ327703 OWS327702:OXM327703 PGO327702:PHI327703 PQK327702:PRE327703 QAG327702:QBA327703 QKC327702:QKW327703 QTY327702:QUS327703 RDU327702:REO327703 RNQ327702:ROK327703 RXM327702:RYG327703 SHI327702:SIC327703 SRE327702:SRY327703 TBA327702:TBU327703 TKW327702:TLQ327703 TUS327702:TVM327703 UEO327702:UFI327703 UOK327702:UPE327703 UYG327702:UZA327703 VIC327702:VIW327703 VRY327702:VSS327703 WBU327702:WCO327703 WLQ327702:WMK327703 WVM327702:WWG327703 E393238:Y393239 JA393238:JU393239 SW393238:TQ393239 ACS393238:ADM393239 AMO393238:ANI393239 AWK393238:AXE393239 BGG393238:BHA393239 BQC393238:BQW393239 BZY393238:CAS393239 CJU393238:CKO393239 CTQ393238:CUK393239 DDM393238:DEG393239 DNI393238:DOC393239 DXE393238:DXY393239 EHA393238:EHU393239 EQW393238:ERQ393239 FAS393238:FBM393239 FKO393238:FLI393239 FUK393238:FVE393239 GEG393238:GFA393239 GOC393238:GOW393239 GXY393238:GYS393239 HHU393238:HIO393239 HRQ393238:HSK393239 IBM393238:ICG393239 ILI393238:IMC393239 IVE393238:IVY393239 JFA393238:JFU393239 JOW393238:JPQ393239 JYS393238:JZM393239 KIO393238:KJI393239 KSK393238:KTE393239 LCG393238:LDA393239 LMC393238:LMW393239 LVY393238:LWS393239 MFU393238:MGO393239 MPQ393238:MQK393239 MZM393238:NAG393239 NJI393238:NKC393239 NTE393238:NTY393239 ODA393238:ODU393239 OMW393238:ONQ393239 OWS393238:OXM393239 PGO393238:PHI393239 PQK393238:PRE393239 QAG393238:QBA393239 QKC393238:QKW393239 QTY393238:QUS393239 RDU393238:REO393239 RNQ393238:ROK393239 RXM393238:RYG393239 SHI393238:SIC393239 SRE393238:SRY393239 TBA393238:TBU393239 TKW393238:TLQ393239 TUS393238:TVM393239 UEO393238:UFI393239 UOK393238:UPE393239 UYG393238:UZA393239 VIC393238:VIW393239 VRY393238:VSS393239 WBU393238:WCO393239 WLQ393238:WMK393239 WVM393238:WWG393239 E458774:Y458775 JA458774:JU458775 SW458774:TQ458775 ACS458774:ADM458775 AMO458774:ANI458775 AWK458774:AXE458775 BGG458774:BHA458775 BQC458774:BQW458775 BZY458774:CAS458775 CJU458774:CKO458775 CTQ458774:CUK458775 DDM458774:DEG458775 DNI458774:DOC458775 DXE458774:DXY458775 EHA458774:EHU458775 EQW458774:ERQ458775 FAS458774:FBM458775 FKO458774:FLI458775 FUK458774:FVE458775 GEG458774:GFA458775 GOC458774:GOW458775 GXY458774:GYS458775 HHU458774:HIO458775 HRQ458774:HSK458775 IBM458774:ICG458775 ILI458774:IMC458775 IVE458774:IVY458775 JFA458774:JFU458775 JOW458774:JPQ458775 JYS458774:JZM458775 KIO458774:KJI458775 KSK458774:KTE458775 LCG458774:LDA458775 LMC458774:LMW458775 LVY458774:LWS458775 MFU458774:MGO458775 MPQ458774:MQK458775 MZM458774:NAG458775 NJI458774:NKC458775 NTE458774:NTY458775 ODA458774:ODU458775 OMW458774:ONQ458775 OWS458774:OXM458775 PGO458774:PHI458775 PQK458774:PRE458775 QAG458774:QBA458775 QKC458774:QKW458775 QTY458774:QUS458775 RDU458774:REO458775 RNQ458774:ROK458775 RXM458774:RYG458775 SHI458774:SIC458775 SRE458774:SRY458775 TBA458774:TBU458775 TKW458774:TLQ458775 TUS458774:TVM458775 UEO458774:UFI458775 UOK458774:UPE458775 UYG458774:UZA458775 VIC458774:VIW458775 VRY458774:VSS458775 WBU458774:WCO458775 WLQ458774:WMK458775 WVM458774:WWG458775 E524310:Y524311 JA524310:JU524311 SW524310:TQ524311 ACS524310:ADM524311 AMO524310:ANI524311 AWK524310:AXE524311 BGG524310:BHA524311 BQC524310:BQW524311 BZY524310:CAS524311 CJU524310:CKO524311 CTQ524310:CUK524311 DDM524310:DEG524311 DNI524310:DOC524311 DXE524310:DXY524311 EHA524310:EHU524311 EQW524310:ERQ524311 FAS524310:FBM524311 FKO524310:FLI524311 FUK524310:FVE524311 GEG524310:GFA524311 GOC524310:GOW524311 GXY524310:GYS524311 HHU524310:HIO524311 HRQ524310:HSK524311 IBM524310:ICG524311 ILI524310:IMC524311 IVE524310:IVY524311 JFA524310:JFU524311 JOW524310:JPQ524311 JYS524310:JZM524311 KIO524310:KJI524311 KSK524310:KTE524311 LCG524310:LDA524311 LMC524310:LMW524311 LVY524310:LWS524311 MFU524310:MGO524311 MPQ524310:MQK524311 MZM524310:NAG524311 NJI524310:NKC524311 NTE524310:NTY524311 ODA524310:ODU524311 OMW524310:ONQ524311 OWS524310:OXM524311 PGO524310:PHI524311 PQK524310:PRE524311 QAG524310:QBA524311 QKC524310:QKW524311 QTY524310:QUS524311 RDU524310:REO524311 RNQ524310:ROK524311 RXM524310:RYG524311 SHI524310:SIC524311 SRE524310:SRY524311 TBA524310:TBU524311 TKW524310:TLQ524311 TUS524310:TVM524311 UEO524310:UFI524311 UOK524310:UPE524311 UYG524310:UZA524311 VIC524310:VIW524311 VRY524310:VSS524311 WBU524310:WCO524311 WLQ524310:WMK524311 WVM524310:WWG524311 E589846:Y589847 JA589846:JU589847 SW589846:TQ589847 ACS589846:ADM589847 AMO589846:ANI589847 AWK589846:AXE589847 BGG589846:BHA589847 BQC589846:BQW589847 BZY589846:CAS589847 CJU589846:CKO589847 CTQ589846:CUK589847 DDM589846:DEG589847 DNI589846:DOC589847 DXE589846:DXY589847 EHA589846:EHU589847 EQW589846:ERQ589847 FAS589846:FBM589847 FKO589846:FLI589847 FUK589846:FVE589847 GEG589846:GFA589847 GOC589846:GOW589847 GXY589846:GYS589847 HHU589846:HIO589847 HRQ589846:HSK589847 IBM589846:ICG589847 ILI589846:IMC589847 IVE589846:IVY589847 JFA589846:JFU589847 JOW589846:JPQ589847 JYS589846:JZM589847 KIO589846:KJI589847 KSK589846:KTE589847 LCG589846:LDA589847 LMC589846:LMW589847 LVY589846:LWS589847 MFU589846:MGO589847 MPQ589846:MQK589847 MZM589846:NAG589847 NJI589846:NKC589847 NTE589846:NTY589847 ODA589846:ODU589847 OMW589846:ONQ589847 OWS589846:OXM589847 PGO589846:PHI589847 PQK589846:PRE589847 QAG589846:QBA589847 QKC589846:QKW589847 QTY589846:QUS589847 RDU589846:REO589847 RNQ589846:ROK589847 RXM589846:RYG589847 SHI589846:SIC589847 SRE589846:SRY589847 TBA589846:TBU589847 TKW589846:TLQ589847 TUS589846:TVM589847 UEO589846:UFI589847 UOK589846:UPE589847 UYG589846:UZA589847 VIC589846:VIW589847 VRY589846:VSS589847 WBU589846:WCO589847 WLQ589846:WMK589847 WVM589846:WWG589847 E655382:Y655383 JA655382:JU655383 SW655382:TQ655383 ACS655382:ADM655383 AMO655382:ANI655383 AWK655382:AXE655383 BGG655382:BHA655383 BQC655382:BQW655383 BZY655382:CAS655383 CJU655382:CKO655383 CTQ655382:CUK655383 DDM655382:DEG655383 DNI655382:DOC655383 DXE655382:DXY655383 EHA655382:EHU655383 EQW655382:ERQ655383 FAS655382:FBM655383 FKO655382:FLI655383 FUK655382:FVE655383 GEG655382:GFA655383 GOC655382:GOW655383 GXY655382:GYS655383 HHU655382:HIO655383 HRQ655382:HSK655383 IBM655382:ICG655383 ILI655382:IMC655383 IVE655382:IVY655383 JFA655382:JFU655383 JOW655382:JPQ655383 JYS655382:JZM655383 KIO655382:KJI655383 KSK655382:KTE655383 LCG655382:LDA655383 LMC655382:LMW655383 LVY655382:LWS655383 MFU655382:MGO655383 MPQ655382:MQK655383 MZM655382:NAG655383 NJI655382:NKC655383 NTE655382:NTY655383 ODA655382:ODU655383 OMW655382:ONQ655383 OWS655382:OXM655383 PGO655382:PHI655383 PQK655382:PRE655383 QAG655382:QBA655383 QKC655382:QKW655383 QTY655382:QUS655383 RDU655382:REO655383 RNQ655382:ROK655383 RXM655382:RYG655383 SHI655382:SIC655383 SRE655382:SRY655383 TBA655382:TBU655383 TKW655382:TLQ655383 TUS655382:TVM655383 UEO655382:UFI655383 UOK655382:UPE655383 UYG655382:UZA655383 VIC655382:VIW655383 VRY655382:VSS655383 WBU655382:WCO655383 WLQ655382:WMK655383 WVM655382:WWG655383 E720918:Y720919 JA720918:JU720919 SW720918:TQ720919 ACS720918:ADM720919 AMO720918:ANI720919 AWK720918:AXE720919 BGG720918:BHA720919 BQC720918:BQW720919 BZY720918:CAS720919 CJU720918:CKO720919 CTQ720918:CUK720919 DDM720918:DEG720919 DNI720918:DOC720919 DXE720918:DXY720919 EHA720918:EHU720919 EQW720918:ERQ720919 FAS720918:FBM720919 FKO720918:FLI720919 FUK720918:FVE720919 GEG720918:GFA720919 GOC720918:GOW720919 GXY720918:GYS720919 HHU720918:HIO720919 HRQ720918:HSK720919 IBM720918:ICG720919 ILI720918:IMC720919 IVE720918:IVY720919 JFA720918:JFU720919 JOW720918:JPQ720919 JYS720918:JZM720919 KIO720918:KJI720919 KSK720918:KTE720919 LCG720918:LDA720919 LMC720918:LMW720919 LVY720918:LWS720919 MFU720918:MGO720919 MPQ720918:MQK720919 MZM720918:NAG720919 NJI720918:NKC720919 NTE720918:NTY720919 ODA720918:ODU720919 OMW720918:ONQ720919 OWS720918:OXM720919 PGO720918:PHI720919 PQK720918:PRE720919 QAG720918:QBA720919 QKC720918:QKW720919 QTY720918:QUS720919 RDU720918:REO720919 RNQ720918:ROK720919 RXM720918:RYG720919 SHI720918:SIC720919 SRE720918:SRY720919 TBA720918:TBU720919 TKW720918:TLQ720919 TUS720918:TVM720919 UEO720918:UFI720919 UOK720918:UPE720919 UYG720918:UZA720919 VIC720918:VIW720919 VRY720918:VSS720919 WBU720918:WCO720919 WLQ720918:WMK720919 WVM720918:WWG720919 E786454:Y786455 JA786454:JU786455 SW786454:TQ786455 ACS786454:ADM786455 AMO786454:ANI786455 AWK786454:AXE786455 BGG786454:BHA786455 BQC786454:BQW786455 BZY786454:CAS786455 CJU786454:CKO786455 CTQ786454:CUK786455 DDM786454:DEG786455 DNI786454:DOC786455 DXE786454:DXY786455 EHA786454:EHU786455 EQW786454:ERQ786455 FAS786454:FBM786455 FKO786454:FLI786455 FUK786454:FVE786455 GEG786454:GFA786455 GOC786454:GOW786455 GXY786454:GYS786455 HHU786454:HIO786455 HRQ786454:HSK786455 IBM786454:ICG786455 ILI786454:IMC786455 IVE786454:IVY786455 JFA786454:JFU786455 JOW786454:JPQ786455 JYS786454:JZM786455 KIO786454:KJI786455 KSK786454:KTE786455 LCG786454:LDA786455 LMC786454:LMW786455 LVY786454:LWS786455 MFU786454:MGO786455 MPQ786454:MQK786455 MZM786454:NAG786455 NJI786454:NKC786455 NTE786454:NTY786455 ODA786454:ODU786455 OMW786454:ONQ786455 OWS786454:OXM786455 PGO786454:PHI786455 PQK786454:PRE786455 QAG786454:QBA786455 QKC786454:QKW786455 QTY786454:QUS786455 RDU786454:REO786455 RNQ786454:ROK786455 RXM786454:RYG786455 SHI786454:SIC786455 SRE786454:SRY786455 TBA786454:TBU786455 TKW786454:TLQ786455 TUS786454:TVM786455 UEO786454:UFI786455 UOK786454:UPE786455 UYG786454:UZA786455 VIC786454:VIW786455 VRY786454:VSS786455 WBU786454:WCO786455 WLQ786454:WMK786455 WVM786454:WWG786455 E851990:Y851991 JA851990:JU851991 SW851990:TQ851991 ACS851990:ADM851991 AMO851990:ANI851991 AWK851990:AXE851991 BGG851990:BHA851991 BQC851990:BQW851991 BZY851990:CAS851991 CJU851990:CKO851991 CTQ851990:CUK851991 DDM851990:DEG851991 DNI851990:DOC851991 DXE851990:DXY851991 EHA851990:EHU851991 EQW851990:ERQ851991 FAS851990:FBM851991 FKO851990:FLI851991 FUK851990:FVE851991 GEG851990:GFA851991 GOC851990:GOW851991 GXY851990:GYS851991 HHU851990:HIO851991 HRQ851990:HSK851991 IBM851990:ICG851991 ILI851990:IMC851991 IVE851990:IVY851991 JFA851990:JFU851991 JOW851990:JPQ851991 JYS851990:JZM851991 KIO851990:KJI851991 KSK851990:KTE851991 LCG851990:LDA851991 LMC851990:LMW851991 LVY851990:LWS851991 MFU851990:MGO851991 MPQ851990:MQK851991 MZM851990:NAG851991 NJI851990:NKC851991 NTE851990:NTY851991 ODA851990:ODU851991 OMW851990:ONQ851991 OWS851990:OXM851991 PGO851990:PHI851991 PQK851990:PRE851991 QAG851990:QBA851991 QKC851990:QKW851991 QTY851990:QUS851991 RDU851990:REO851991 RNQ851990:ROK851991 RXM851990:RYG851991 SHI851990:SIC851991 SRE851990:SRY851991 TBA851990:TBU851991 TKW851990:TLQ851991 TUS851990:TVM851991 UEO851990:UFI851991 UOK851990:UPE851991 UYG851990:UZA851991 VIC851990:VIW851991 VRY851990:VSS851991 WBU851990:WCO851991 WLQ851990:WMK851991 WVM851990:WWG851991 E917526:Y917527 JA917526:JU917527 SW917526:TQ917527 ACS917526:ADM917527 AMO917526:ANI917527 AWK917526:AXE917527 BGG917526:BHA917527 BQC917526:BQW917527 BZY917526:CAS917527 CJU917526:CKO917527 CTQ917526:CUK917527 DDM917526:DEG917527 DNI917526:DOC917527 DXE917526:DXY917527 EHA917526:EHU917527 EQW917526:ERQ917527 FAS917526:FBM917527 FKO917526:FLI917527 FUK917526:FVE917527 GEG917526:GFA917527 GOC917526:GOW917527 GXY917526:GYS917527 HHU917526:HIO917527 HRQ917526:HSK917527 IBM917526:ICG917527 ILI917526:IMC917527 IVE917526:IVY917527 JFA917526:JFU917527 JOW917526:JPQ917527 JYS917526:JZM917527 KIO917526:KJI917527 KSK917526:KTE917527 LCG917526:LDA917527 LMC917526:LMW917527 LVY917526:LWS917527 MFU917526:MGO917527 MPQ917526:MQK917527 MZM917526:NAG917527 NJI917526:NKC917527 NTE917526:NTY917527 ODA917526:ODU917527 OMW917526:ONQ917527 OWS917526:OXM917527 PGO917526:PHI917527 PQK917526:PRE917527 QAG917526:QBA917527 QKC917526:QKW917527 QTY917526:QUS917527 RDU917526:REO917527 RNQ917526:ROK917527 RXM917526:RYG917527 SHI917526:SIC917527 SRE917526:SRY917527 TBA917526:TBU917527 TKW917526:TLQ917527 TUS917526:TVM917527 UEO917526:UFI917527 UOK917526:UPE917527 UYG917526:UZA917527 VIC917526:VIW917527 VRY917526:VSS917527 WBU917526:WCO917527 WLQ917526:WMK917527 WVM917526:WWG917527 E983062:Y983063 JA983062:JU983063 SW983062:TQ983063 ACS983062:ADM983063 AMO983062:ANI983063 AWK983062:AXE983063 BGG983062:BHA983063 BQC983062:BQW983063 BZY983062:CAS983063 CJU983062:CKO983063 CTQ983062:CUK983063 DDM983062:DEG983063 DNI983062:DOC983063 DXE983062:DXY983063 EHA983062:EHU983063 EQW983062:ERQ983063 FAS983062:FBM983063 FKO983062:FLI983063 FUK983062:FVE983063 GEG983062:GFA983063 GOC983062:GOW983063 GXY983062:GYS983063 HHU983062:HIO983063 HRQ983062:HSK983063 IBM983062:ICG983063 ILI983062:IMC983063 IVE983062:IVY983063 JFA983062:JFU983063 JOW983062:JPQ983063 JYS983062:JZM983063 KIO983062:KJI983063 KSK983062:KTE983063 LCG983062:LDA983063 LMC983062:LMW983063 LVY983062:LWS983063 MFU983062:MGO983063 MPQ983062:MQK983063 MZM983062:NAG983063 NJI983062:NKC983063 NTE983062:NTY983063 ODA983062:ODU983063 OMW983062:ONQ983063 OWS983062:OXM983063 PGO983062:PHI983063 PQK983062:PRE983063 QAG983062:QBA983063 QKC983062:QKW983063 QTY983062:QUS983063 RDU983062:REO983063 RNQ983062:ROK983063 RXM983062:RYG983063 SHI983062:SIC983063 SRE983062:SRY983063 TBA983062:TBU983063 TKW983062:TLQ983063 TUS983062:TVM983063 UEO983062:UFI983063 UOK983062:UPE983063 UYG983062:UZA983063 VIC983062:VIW983063 VRY983062:VSS983063 WBU983062:WCO983063 WLQ983062:WMK983063 WVM983062:WWG983063 E17:Y19 JA17:JU19 SW17:TQ19 ACS17:ADM19 AMO17:ANI19 AWK17:AXE19 BGG17:BHA19 BQC17:BQW19 BZY17:CAS19 CJU17:CKO19 CTQ17:CUK19 DDM17:DEG19 DNI17:DOC19 DXE17:DXY19 EHA17:EHU19 EQW17:ERQ19 FAS17:FBM19 FKO17:FLI19 FUK17:FVE19 GEG17:GFA19 GOC17:GOW19 GXY17:GYS19 HHU17:HIO19 HRQ17:HSK19 IBM17:ICG19 ILI17:IMC19 IVE17:IVY19 JFA17:JFU19 JOW17:JPQ19 JYS17:JZM19 KIO17:KJI19 KSK17:KTE19 LCG17:LDA19 LMC17:LMW19 LVY17:LWS19 MFU17:MGO19 MPQ17:MQK19 MZM17:NAG19 NJI17:NKC19 NTE17:NTY19 ODA17:ODU19 OMW17:ONQ19 OWS17:OXM19 PGO17:PHI19 PQK17:PRE19 QAG17:QBA19 QKC17:QKW19 QTY17:QUS19 RDU17:REO19 RNQ17:ROK19 RXM17:RYG19 SHI17:SIC19 SRE17:SRY19 TBA17:TBU19 TKW17:TLQ19 TUS17:TVM19 UEO17:UFI19 UOK17:UPE19 UYG17:UZA19 VIC17:VIW19 VRY17:VSS19 WBU17:WCO19 WLQ17:WMK19 WVM17:WWG19 E65553:Y65555 JA65553:JU65555 SW65553:TQ65555 ACS65553:ADM65555 AMO65553:ANI65555 AWK65553:AXE65555 BGG65553:BHA65555 BQC65553:BQW65555 BZY65553:CAS65555 CJU65553:CKO65555 CTQ65553:CUK65555 DDM65553:DEG65555 DNI65553:DOC65555 DXE65553:DXY65555 EHA65553:EHU65555 EQW65553:ERQ65555 FAS65553:FBM65555 FKO65553:FLI65555 FUK65553:FVE65555 GEG65553:GFA65555 GOC65553:GOW65555 GXY65553:GYS65555 HHU65553:HIO65555 HRQ65553:HSK65555 IBM65553:ICG65555 ILI65553:IMC65555 IVE65553:IVY65555 JFA65553:JFU65555 JOW65553:JPQ65555 JYS65553:JZM65555 KIO65553:KJI65555 KSK65553:KTE65555 LCG65553:LDA65555 LMC65553:LMW65555 LVY65553:LWS65555 MFU65553:MGO65555 MPQ65553:MQK65555 MZM65553:NAG65555 NJI65553:NKC65555 NTE65553:NTY65555 ODA65553:ODU65555 OMW65553:ONQ65555 OWS65553:OXM65555 PGO65553:PHI65555 PQK65553:PRE65555 QAG65553:QBA65555 QKC65553:QKW65555 QTY65553:QUS65555 RDU65553:REO65555 RNQ65553:ROK65555 RXM65553:RYG65555 SHI65553:SIC65555 SRE65553:SRY65555 TBA65553:TBU65555 TKW65553:TLQ65555 TUS65553:TVM65555 UEO65553:UFI65555 UOK65553:UPE65555 UYG65553:UZA65555 VIC65553:VIW65555 VRY65553:VSS65555 WBU65553:WCO65555 WLQ65553:WMK65555 WVM65553:WWG65555 E131089:Y131091 JA131089:JU131091 SW131089:TQ131091 ACS131089:ADM131091 AMO131089:ANI131091 AWK131089:AXE131091 BGG131089:BHA131091 BQC131089:BQW131091 BZY131089:CAS131091 CJU131089:CKO131091 CTQ131089:CUK131091 DDM131089:DEG131091 DNI131089:DOC131091 DXE131089:DXY131091 EHA131089:EHU131091 EQW131089:ERQ131091 FAS131089:FBM131091 FKO131089:FLI131091 FUK131089:FVE131091 GEG131089:GFA131091 GOC131089:GOW131091 GXY131089:GYS131091 HHU131089:HIO131091 HRQ131089:HSK131091 IBM131089:ICG131091 ILI131089:IMC131091 IVE131089:IVY131091 JFA131089:JFU131091 JOW131089:JPQ131091 JYS131089:JZM131091 KIO131089:KJI131091 KSK131089:KTE131091 LCG131089:LDA131091 LMC131089:LMW131091 LVY131089:LWS131091 MFU131089:MGO131091 MPQ131089:MQK131091 MZM131089:NAG131091 NJI131089:NKC131091 NTE131089:NTY131091 ODA131089:ODU131091 OMW131089:ONQ131091 OWS131089:OXM131091 PGO131089:PHI131091 PQK131089:PRE131091 QAG131089:QBA131091 QKC131089:QKW131091 QTY131089:QUS131091 RDU131089:REO131091 RNQ131089:ROK131091 RXM131089:RYG131091 SHI131089:SIC131091 SRE131089:SRY131091 TBA131089:TBU131091 TKW131089:TLQ131091 TUS131089:TVM131091 UEO131089:UFI131091 UOK131089:UPE131091 UYG131089:UZA131091 VIC131089:VIW131091 VRY131089:VSS131091 WBU131089:WCO131091 WLQ131089:WMK131091 WVM131089:WWG131091 E196625:Y196627 JA196625:JU196627 SW196625:TQ196627 ACS196625:ADM196627 AMO196625:ANI196627 AWK196625:AXE196627 BGG196625:BHA196627 BQC196625:BQW196627 BZY196625:CAS196627 CJU196625:CKO196627 CTQ196625:CUK196627 DDM196625:DEG196627 DNI196625:DOC196627 DXE196625:DXY196627 EHA196625:EHU196627 EQW196625:ERQ196627 FAS196625:FBM196627 FKO196625:FLI196627 FUK196625:FVE196627 GEG196625:GFA196627 GOC196625:GOW196627 GXY196625:GYS196627 HHU196625:HIO196627 HRQ196625:HSK196627 IBM196625:ICG196627 ILI196625:IMC196627 IVE196625:IVY196627 JFA196625:JFU196627 JOW196625:JPQ196627 JYS196625:JZM196627 KIO196625:KJI196627 KSK196625:KTE196627 LCG196625:LDA196627 LMC196625:LMW196627 LVY196625:LWS196627 MFU196625:MGO196627 MPQ196625:MQK196627 MZM196625:NAG196627 NJI196625:NKC196627 NTE196625:NTY196627 ODA196625:ODU196627 OMW196625:ONQ196627 OWS196625:OXM196627 PGO196625:PHI196627 PQK196625:PRE196627 QAG196625:QBA196627 QKC196625:QKW196627 QTY196625:QUS196627 RDU196625:REO196627 RNQ196625:ROK196627 RXM196625:RYG196627 SHI196625:SIC196627 SRE196625:SRY196627 TBA196625:TBU196627 TKW196625:TLQ196627 TUS196625:TVM196627 UEO196625:UFI196627 UOK196625:UPE196627 UYG196625:UZA196627 VIC196625:VIW196627 VRY196625:VSS196627 WBU196625:WCO196627 WLQ196625:WMK196627 WVM196625:WWG196627 E262161:Y262163 JA262161:JU262163 SW262161:TQ262163 ACS262161:ADM262163 AMO262161:ANI262163 AWK262161:AXE262163 BGG262161:BHA262163 BQC262161:BQW262163 BZY262161:CAS262163 CJU262161:CKO262163 CTQ262161:CUK262163 DDM262161:DEG262163 DNI262161:DOC262163 DXE262161:DXY262163 EHA262161:EHU262163 EQW262161:ERQ262163 FAS262161:FBM262163 FKO262161:FLI262163 FUK262161:FVE262163 GEG262161:GFA262163 GOC262161:GOW262163 GXY262161:GYS262163 HHU262161:HIO262163 HRQ262161:HSK262163 IBM262161:ICG262163 ILI262161:IMC262163 IVE262161:IVY262163 JFA262161:JFU262163 JOW262161:JPQ262163 JYS262161:JZM262163 KIO262161:KJI262163 KSK262161:KTE262163 LCG262161:LDA262163 LMC262161:LMW262163 LVY262161:LWS262163 MFU262161:MGO262163 MPQ262161:MQK262163 MZM262161:NAG262163 NJI262161:NKC262163 NTE262161:NTY262163 ODA262161:ODU262163 OMW262161:ONQ262163 OWS262161:OXM262163 PGO262161:PHI262163 PQK262161:PRE262163 QAG262161:QBA262163 QKC262161:QKW262163 QTY262161:QUS262163 RDU262161:REO262163 RNQ262161:ROK262163 RXM262161:RYG262163 SHI262161:SIC262163 SRE262161:SRY262163 TBA262161:TBU262163 TKW262161:TLQ262163 TUS262161:TVM262163 UEO262161:UFI262163 UOK262161:UPE262163 UYG262161:UZA262163 VIC262161:VIW262163 VRY262161:VSS262163 WBU262161:WCO262163 WLQ262161:WMK262163 WVM262161:WWG262163 E327697:Y327699 JA327697:JU327699 SW327697:TQ327699 ACS327697:ADM327699 AMO327697:ANI327699 AWK327697:AXE327699 BGG327697:BHA327699 BQC327697:BQW327699 BZY327697:CAS327699 CJU327697:CKO327699 CTQ327697:CUK327699 DDM327697:DEG327699 DNI327697:DOC327699 DXE327697:DXY327699 EHA327697:EHU327699 EQW327697:ERQ327699 FAS327697:FBM327699 FKO327697:FLI327699 FUK327697:FVE327699 GEG327697:GFA327699 GOC327697:GOW327699 GXY327697:GYS327699 HHU327697:HIO327699 HRQ327697:HSK327699 IBM327697:ICG327699 ILI327697:IMC327699 IVE327697:IVY327699 JFA327697:JFU327699 JOW327697:JPQ327699 JYS327697:JZM327699 KIO327697:KJI327699 KSK327697:KTE327699 LCG327697:LDA327699 LMC327697:LMW327699 LVY327697:LWS327699 MFU327697:MGO327699 MPQ327697:MQK327699 MZM327697:NAG327699 NJI327697:NKC327699 NTE327697:NTY327699 ODA327697:ODU327699 OMW327697:ONQ327699 OWS327697:OXM327699 PGO327697:PHI327699 PQK327697:PRE327699 QAG327697:QBA327699 QKC327697:QKW327699 QTY327697:QUS327699 RDU327697:REO327699 RNQ327697:ROK327699 RXM327697:RYG327699 SHI327697:SIC327699 SRE327697:SRY327699 TBA327697:TBU327699 TKW327697:TLQ327699 TUS327697:TVM327699 UEO327697:UFI327699 UOK327697:UPE327699 UYG327697:UZA327699 VIC327697:VIW327699 VRY327697:VSS327699 WBU327697:WCO327699 WLQ327697:WMK327699 WVM327697:WWG327699 E393233:Y393235 JA393233:JU393235 SW393233:TQ393235 ACS393233:ADM393235 AMO393233:ANI393235 AWK393233:AXE393235 BGG393233:BHA393235 BQC393233:BQW393235 BZY393233:CAS393235 CJU393233:CKO393235 CTQ393233:CUK393235 DDM393233:DEG393235 DNI393233:DOC393235 DXE393233:DXY393235 EHA393233:EHU393235 EQW393233:ERQ393235 FAS393233:FBM393235 FKO393233:FLI393235 FUK393233:FVE393235 GEG393233:GFA393235 GOC393233:GOW393235 GXY393233:GYS393235 HHU393233:HIO393235 HRQ393233:HSK393235 IBM393233:ICG393235 ILI393233:IMC393235 IVE393233:IVY393235 JFA393233:JFU393235 JOW393233:JPQ393235 JYS393233:JZM393235 KIO393233:KJI393235 KSK393233:KTE393235 LCG393233:LDA393235 LMC393233:LMW393235 LVY393233:LWS393235 MFU393233:MGO393235 MPQ393233:MQK393235 MZM393233:NAG393235 NJI393233:NKC393235 NTE393233:NTY393235 ODA393233:ODU393235 OMW393233:ONQ393235 OWS393233:OXM393235 PGO393233:PHI393235 PQK393233:PRE393235 QAG393233:QBA393235 QKC393233:QKW393235 QTY393233:QUS393235 RDU393233:REO393235 RNQ393233:ROK393235 RXM393233:RYG393235 SHI393233:SIC393235 SRE393233:SRY393235 TBA393233:TBU393235 TKW393233:TLQ393235 TUS393233:TVM393235 UEO393233:UFI393235 UOK393233:UPE393235 UYG393233:UZA393235 VIC393233:VIW393235 VRY393233:VSS393235 WBU393233:WCO393235 WLQ393233:WMK393235 WVM393233:WWG393235 E458769:Y458771 JA458769:JU458771 SW458769:TQ458771 ACS458769:ADM458771 AMO458769:ANI458771 AWK458769:AXE458771 BGG458769:BHA458771 BQC458769:BQW458771 BZY458769:CAS458771 CJU458769:CKO458771 CTQ458769:CUK458771 DDM458769:DEG458771 DNI458769:DOC458771 DXE458769:DXY458771 EHA458769:EHU458771 EQW458769:ERQ458771 FAS458769:FBM458771 FKO458769:FLI458771 FUK458769:FVE458771 GEG458769:GFA458771 GOC458769:GOW458771 GXY458769:GYS458771 HHU458769:HIO458771 HRQ458769:HSK458771 IBM458769:ICG458771 ILI458769:IMC458771 IVE458769:IVY458771 JFA458769:JFU458771 JOW458769:JPQ458771 JYS458769:JZM458771 KIO458769:KJI458771 KSK458769:KTE458771 LCG458769:LDA458771 LMC458769:LMW458771 LVY458769:LWS458771 MFU458769:MGO458771 MPQ458769:MQK458771 MZM458769:NAG458771 NJI458769:NKC458771 NTE458769:NTY458771 ODA458769:ODU458771 OMW458769:ONQ458771 OWS458769:OXM458771 PGO458769:PHI458771 PQK458769:PRE458771 QAG458769:QBA458771 QKC458769:QKW458771 QTY458769:QUS458771 RDU458769:REO458771 RNQ458769:ROK458771 RXM458769:RYG458771 SHI458769:SIC458771 SRE458769:SRY458771 TBA458769:TBU458771 TKW458769:TLQ458771 TUS458769:TVM458771 UEO458769:UFI458771 UOK458769:UPE458771 UYG458769:UZA458771 VIC458769:VIW458771 VRY458769:VSS458771 WBU458769:WCO458771 WLQ458769:WMK458771 WVM458769:WWG458771 E524305:Y524307 JA524305:JU524307 SW524305:TQ524307 ACS524305:ADM524307 AMO524305:ANI524307 AWK524305:AXE524307 BGG524305:BHA524307 BQC524305:BQW524307 BZY524305:CAS524307 CJU524305:CKO524307 CTQ524305:CUK524307 DDM524305:DEG524307 DNI524305:DOC524307 DXE524305:DXY524307 EHA524305:EHU524307 EQW524305:ERQ524307 FAS524305:FBM524307 FKO524305:FLI524307 FUK524305:FVE524307 GEG524305:GFA524307 GOC524305:GOW524307 GXY524305:GYS524307 HHU524305:HIO524307 HRQ524305:HSK524307 IBM524305:ICG524307 ILI524305:IMC524307 IVE524305:IVY524307 JFA524305:JFU524307 JOW524305:JPQ524307 JYS524305:JZM524307 KIO524305:KJI524307 KSK524305:KTE524307 LCG524305:LDA524307 LMC524305:LMW524307 LVY524305:LWS524307 MFU524305:MGO524307 MPQ524305:MQK524307 MZM524305:NAG524307 NJI524305:NKC524307 NTE524305:NTY524307 ODA524305:ODU524307 OMW524305:ONQ524307 OWS524305:OXM524307 PGO524305:PHI524307 PQK524305:PRE524307 QAG524305:QBA524307 QKC524305:QKW524307 QTY524305:QUS524307 RDU524305:REO524307 RNQ524305:ROK524307 RXM524305:RYG524307 SHI524305:SIC524307 SRE524305:SRY524307 TBA524305:TBU524307 TKW524305:TLQ524307 TUS524305:TVM524307 UEO524305:UFI524307 UOK524305:UPE524307 UYG524305:UZA524307 VIC524305:VIW524307 VRY524305:VSS524307 WBU524305:WCO524307 WLQ524305:WMK524307 WVM524305:WWG524307 E589841:Y589843 JA589841:JU589843 SW589841:TQ589843 ACS589841:ADM589843 AMO589841:ANI589843 AWK589841:AXE589843 BGG589841:BHA589843 BQC589841:BQW589843 BZY589841:CAS589843 CJU589841:CKO589843 CTQ589841:CUK589843 DDM589841:DEG589843 DNI589841:DOC589843 DXE589841:DXY589843 EHA589841:EHU589843 EQW589841:ERQ589843 FAS589841:FBM589843 FKO589841:FLI589843 FUK589841:FVE589843 GEG589841:GFA589843 GOC589841:GOW589843 GXY589841:GYS589843 HHU589841:HIO589843 HRQ589841:HSK589843 IBM589841:ICG589843 ILI589841:IMC589843 IVE589841:IVY589843 JFA589841:JFU589843 JOW589841:JPQ589843 JYS589841:JZM589843 KIO589841:KJI589843 KSK589841:KTE589843 LCG589841:LDA589843 LMC589841:LMW589843 LVY589841:LWS589843 MFU589841:MGO589843 MPQ589841:MQK589843 MZM589841:NAG589843 NJI589841:NKC589843 NTE589841:NTY589843 ODA589841:ODU589843 OMW589841:ONQ589843 OWS589841:OXM589843 PGO589841:PHI589843 PQK589841:PRE589843 QAG589841:QBA589843 QKC589841:QKW589843 QTY589841:QUS589843 RDU589841:REO589843 RNQ589841:ROK589843 RXM589841:RYG589843 SHI589841:SIC589843 SRE589841:SRY589843 TBA589841:TBU589843 TKW589841:TLQ589843 TUS589841:TVM589843 UEO589841:UFI589843 UOK589841:UPE589843 UYG589841:UZA589843 VIC589841:VIW589843 VRY589841:VSS589843 WBU589841:WCO589843 WLQ589841:WMK589843 WVM589841:WWG589843 E655377:Y655379 JA655377:JU655379 SW655377:TQ655379 ACS655377:ADM655379 AMO655377:ANI655379 AWK655377:AXE655379 BGG655377:BHA655379 BQC655377:BQW655379 BZY655377:CAS655379 CJU655377:CKO655379 CTQ655377:CUK655379 DDM655377:DEG655379 DNI655377:DOC655379 DXE655377:DXY655379 EHA655377:EHU655379 EQW655377:ERQ655379 FAS655377:FBM655379 FKO655377:FLI655379 FUK655377:FVE655379 GEG655377:GFA655379 GOC655377:GOW655379 GXY655377:GYS655379 HHU655377:HIO655379 HRQ655377:HSK655379 IBM655377:ICG655379 ILI655377:IMC655379 IVE655377:IVY655379 JFA655377:JFU655379 JOW655377:JPQ655379 JYS655377:JZM655379 KIO655377:KJI655379 KSK655377:KTE655379 LCG655377:LDA655379 LMC655377:LMW655379 LVY655377:LWS655379 MFU655377:MGO655379 MPQ655377:MQK655379 MZM655377:NAG655379 NJI655377:NKC655379 NTE655377:NTY655379 ODA655377:ODU655379 OMW655377:ONQ655379 OWS655377:OXM655379 PGO655377:PHI655379 PQK655377:PRE655379 QAG655377:QBA655379 QKC655377:QKW655379 QTY655377:QUS655379 RDU655377:REO655379 RNQ655377:ROK655379 RXM655377:RYG655379 SHI655377:SIC655379 SRE655377:SRY655379 TBA655377:TBU655379 TKW655377:TLQ655379 TUS655377:TVM655379 UEO655377:UFI655379 UOK655377:UPE655379 UYG655377:UZA655379 VIC655377:VIW655379 VRY655377:VSS655379 WBU655377:WCO655379 WLQ655377:WMK655379 WVM655377:WWG655379 E720913:Y720915 JA720913:JU720915 SW720913:TQ720915 ACS720913:ADM720915 AMO720913:ANI720915 AWK720913:AXE720915 BGG720913:BHA720915 BQC720913:BQW720915 BZY720913:CAS720915 CJU720913:CKO720915 CTQ720913:CUK720915 DDM720913:DEG720915 DNI720913:DOC720915 DXE720913:DXY720915 EHA720913:EHU720915 EQW720913:ERQ720915 FAS720913:FBM720915 FKO720913:FLI720915 FUK720913:FVE720915 GEG720913:GFA720915 GOC720913:GOW720915 GXY720913:GYS720915 HHU720913:HIO720915 HRQ720913:HSK720915 IBM720913:ICG720915 ILI720913:IMC720915 IVE720913:IVY720915 JFA720913:JFU720915 JOW720913:JPQ720915 JYS720913:JZM720915 KIO720913:KJI720915 KSK720913:KTE720915 LCG720913:LDA720915 LMC720913:LMW720915 LVY720913:LWS720915 MFU720913:MGO720915 MPQ720913:MQK720915 MZM720913:NAG720915 NJI720913:NKC720915 NTE720913:NTY720915 ODA720913:ODU720915 OMW720913:ONQ720915 OWS720913:OXM720915 PGO720913:PHI720915 PQK720913:PRE720915 QAG720913:QBA720915 QKC720913:QKW720915 QTY720913:QUS720915 RDU720913:REO720915 RNQ720913:ROK720915 RXM720913:RYG720915 SHI720913:SIC720915 SRE720913:SRY720915 TBA720913:TBU720915 TKW720913:TLQ720915 TUS720913:TVM720915 UEO720913:UFI720915 UOK720913:UPE720915 UYG720913:UZA720915 VIC720913:VIW720915 VRY720913:VSS720915 WBU720913:WCO720915 WLQ720913:WMK720915 WVM720913:WWG720915 E786449:Y786451 JA786449:JU786451 SW786449:TQ786451 ACS786449:ADM786451 AMO786449:ANI786451 AWK786449:AXE786451 BGG786449:BHA786451 BQC786449:BQW786451 BZY786449:CAS786451 CJU786449:CKO786451 CTQ786449:CUK786451 DDM786449:DEG786451 DNI786449:DOC786451 DXE786449:DXY786451 EHA786449:EHU786451 EQW786449:ERQ786451 FAS786449:FBM786451 FKO786449:FLI786451 FUK786449:FVE786451 GEG786449:GFA786451 GOC786449:GOW786451 GXY786449:GYS786451 HHU786449:HIO786451 HRQ786449:HSK786451 IBM786449:ICG786451 ILI786449:IMC786451 IVE786449:IVY786451 JFA786449:JFU786451 JOW786449:JPQ786451 JYS786449:JZM786451 KIO786449:KJI786451 KSK786449:KTE786451 LCG786449:LDA786451 LMC786449:LMW786451 LVY786449:LWS786451 MFU786449:MGO786451 MPQ786449:MQK786451 MZM786449:NAG786451 NJI786449:NKC786451 NTE786449:NTY786451 ODA786449:ODU786451 OMW786449:ONQ786451 OWS786449:OXM786451 PGO786449:PHI786451 PQK786449:PRE786451 QAG786449:QBA786451 QKC786449:QKW786451 QTY786449:QUS786451 RDU786449:REO786451 RNQ786449:ROK786451 RXM786449:RYG786451 SHI786449:SIC786451 SRE786449:SRY786451 TBA786449:TBU786451 TKW786449:TLQ786451 TUS786449:TVM786451 UEO786449:UFI786451 UOK786449:UPE786451 UYG786449:UZA786451 VIC786449:VIW786451 VRY786449:VSS786451 WBU786449:WCO786451 WLQ786449:WMK786451 WVM786449:WWG786451 E851985:Y851987 JA851985:JU851987 SW851985:TQ851987 ACS851985:ADM851987 AMO851985:ANI851987 AWK851985:AXE851987 BGG851985:BHA851987 BQC851985:BQW851987 BZY851985:CAS851987 CJU851985:CKO851987 CTQ851985:CUK851987 DDM851985:DEG851987 DNI851985:DOC851987 DXE851985:DXY851987 EHA851985:EHU851987 EQW851985:ERQ851987 FAS851985:FBM851987 FKO851985:FLI851987 FUK851985:FVE851987 GEG851985:GFA851987 GOC851985:GOW851987 GXY851985:GYS851987 HHU851985:HIO851987 HRQ851985:HSK851987 IBM851985:ICG851987 ILI851985:IMC851987 IVE851985:IVY851987 JFA851985:JFU851987 JOW851985:JPQ851987 JYS851985:JZM851987 KIO851985:KJI851987 KSK851985:KTE851987 LCG851985:LDA851987 LMC851985:LMW851987 LVY851985:LWS851987 MFU851985:MGO851987 MPQ851985:MQK851987 MZM851985:NAG851987 NJI851985:NKC851987 NTE851985:NTY851987 ODA851985:ODU851987 OMW851985:ONQ851987 OWS851985:OXM851987 PGO851985:PHI851987 PQK851985:PRE851987 QAG851985:QBA851987 QKC851985:QKW851987 QTY851985:QUS851987 RDU851985:REO851987 RNQ851985:ROK851987 RXM851985:RYG851987 SHI851985:SIC851987 SRE851985:SRY851987 TBA851985:TBU851987 TKW851985:TLQ851987 TUS851985:TVM851987 UEO851985:UFI851987 UOK851985:UPE851987 UYG851985:UZA851987 VIC851985:VIW851987 VRY851985:VSS851987 WBU851985:WCO851987 WLQ851985:WMK851987 WVM851985:WWG851987 E917521:Y917523 JA917521:JU917523 SW917521:TQ917523 ACS917521:ADM917523 AMO917521:ANI917523 AWK917521:AXE917523 BGG917521:BHA917523 BQC917521:BQW917523 BZY917521:CAS917523 CJU917521:CKO917523 CTQ917521:CUK917523 DDM917521:DEG917523 DNI917521:DOC917523 DXE917521:DXY917523 EHA917521:EHU917523 EQW917521:ERQ917523 FAS917521:FBM917523 FKO917521:FLI917523 FUK917521:FVE917523 GEG917521:GFA917523 GOC917521:GOW917523 GXY917521:GYS917523 HHU917521:HIO917523 HRQ917521:HSK917523 IBM917521:ICG917523 ILI917521:IMC917523 IVE917521:IVY917523 JFA917521:JFU917523 JOW917521:JPQ917523 JYS917521:JZM917523 KIO917521:KJI917523 KSK917521:KTE917523 LCG917521:LDA917523 LMC917521:LMW917523 LVY917521:LWS917523 MFU917521:MGO917523 MPQ917521:MQK917523 MZM917521:NAG917523 NJI917521:NKC917523 NTE917521:NTY917523 ODA917521:ODU917523 OMW917521:ONQ917523 OWS917521:OXM917523 PGO917521:PHI917523 PQK917521:PRE917523 QAG917521:QBA917523 QKC917521:QKW917523 QTY917521:QUS917523 RDU917521:REO917523 RNQ917521:ROK917523 RXM917521:RYG917523 SHI917521:SIC917523 SRE917521:SRY917523 TBA917521:TBU917523 TKW917521:TLQ917523 TUS917521:TVM917523 UEO917521:UFI917523 UOK917521:UPE917523 UYG917521:UZA917523 VIC917521:VIW917523 VRY917521:VSS917523 WBU917521:WCO917523 WLQ917521:WMK917523 WVM917521:WWG917523 E983057:Y983059 JA983057:JU983059 SW983057:TQ983059 ACS983057:ADM983059 AMO983057:ANI983059 AWK983057:AXE983059 BGG983057:BHA983059 BQC983057:BQW983059 BZY983057:CAS983059 CJU983057:CKO983059 CTQ983057:CUK983059 DDM983057:DEG983059 DNI983057:DOC983059 DXE983057:DXY983059 EHA983057:EHU983059 EQW983057:ERQ983059 FAS983057:FBM983059 FKO983057:FLI983059 FUK983057:FVE983059 GEG983057:GFA983059 GOC983057:GOW983059 GXY983057:GYS983059 HHU983057:HIO983059 HRQ983057:HSK983059 IBM983057:ICG983059 ILI983057:IMC983059 IVE983057:IVY983059 JFA983057:JFU983059 JOW983057:JPQ983059 JYS983057:JZM983059 KIO983057:KJI983059 KSK983057:KTE983059 LCG983057:LDA983059 LMC983057:LMW983059 LVY983057:LWS983059 MFU983057:MGO983059 MPQ983057:MQK983059 MZM983057:NAG983059 NJI983057:NKC983059 NTE983057:NTY983059 ODA983057:ODU983059 OMW983057:ONQ983059 OWS983057:OXM983059 PGO983057:PHI983059 PQK983057:PRE983059 QAG983057:QBA983059 QKC983057:QKW983059 QTY983057:QUS983059 RDU983057:REO983059 RNQ983057:ROK983059 RXM983057:RYG983059 SHI983057:SIC983059 SRE983057:SRY983059 TBA983057:TBU983059 TKW983057:TLQ983059 TUS983057:TVM983059 UEO983057:UFI983059 UOK983057:UPE983059 UYG983057:UZA983059 VIC983057:VIW983059 VRY983057:VSS983059 WBU983057:WCO983059 WLQ983057:WMK983059 WVM983057:WWG983059" xr:uid="{00000000-0002-0000-3900-000000000000}">
      <formula1>-1000000000000000000</formula1>
      <formula2>1000000000000000000</formula2>
    </dataValidation>
  </dataValidations>
  <printOptions horizontalCentered="1"/>
  <pageMargins left="0.25" right="0.25" top="0.75" bottom="0.75" header="0.3" footer="0.3"/>
  <pageSetup paperSize="14" scale="43" orientation="landscape" r:id="rId1"/>
  <headerFooter differentFirst="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9"/>
    <pageSetUpPr fitToPage="1"/>
  </sheetPr>
  <dimension ref="A1:B24"/>
  <sheetViews>
    <sheetView zoomScaleNormal="100" workbookViewId="0">
      <selection activeCell="E16" sqref="A1:XFD1048576"/>
    </sheetView>
  </sheetViews>
  <sheetFormatPr baseColWidth="10" defaultColWidth="9.1640625" defaultRowHeight="19"/>
  <cols>
    <col min="1" max="1" width="93.33203125" style="268" bestFit="1" customWidth="1"/>
    <col min="2" max="2" width="9.83203125" style="268" customWidth="1"/>
    <col min="3" max="16384" width="9.1640625" style="268"/>
  </cols>
  <sheetData>
    <row r="1" spans="1:2" ht="52.5" customHeight="1">
      <c r="A1" s="855" t="s">
        <v>755</v>
      </c>
      <c r="B1" s="855"/>
    </row>
    <row r="2" spans="1:2">
      <c r="A2" s="853" t="s">
        <v>419</v>
      </c>
      <c r="B2" s="701" t="s">
        <v>333</v>
      </c>
    </row>
    <row r="3" spans="1:2">
      <c r="A3" s="854"/>
      <c r="B3" s="701"/>
    </row>
    <row r="4" spans="1:2">
      <c r="A4" s="323" t="s">
        <v>739</v>
      </c>
      <c r="B4" s="166"/>
    </row>
    <row r="5" spans="1:2">
      <c r="A5" s="495" t="s">
        <v>740</v>
      </c>
      <c r="B5" s="167"/>
    </row>
    <row r="6" spans="1:2">
      <c r="A6" s="496" t="s">
        <v>741</v>
      </c>
      <c r="B6" s="166"/>
    </row>
    <row r="7" spans="1:2">
      <c r="A7" s="497" t="s">
        <v>742</v>
      </c>
      <c r="B7" s="167"/>
    </row>
    <row r="8" spans="1:2">
      <c r="A8" s="497" t="s">
        <v>743</v>
      </c>
      <c r="B8" s="167"/>
    </row>
    <row r="9" spans="1:2">
      <c r="A9" s="496" t="s">
        <v>744</v>
      </c>
      <c r="B9" s="168">
        <f>SUM(B7:B8)</f>
        <v>0</v>
      </c>
    </row>
    <row r="10" spans="1:2">
      <c r="A10" s="496" t="s">
        <v>745</v>
      </c>
      <c r="B10" s="169"/>
    </row>
    <row r="11" spans="1:2">
      <c r="A11" s="497" t="s">
        <v>742</v>
      </c>
      <c r="B11" s="167"/>
    </row>
    <row r="12" spans="1:2">
      <c r="A12" s="497" t="s">
        <v>743</v>
      </c>
      <c r="B12" s="167"/>
    </row>
    <row r="13" spans="1:2">
      <c r="A13" s="496" t="s">
        <v>746</v>
      </c>
      <c r="B13" s="168">
        <f>SUM(B11:B12)</f>
        <v>0</v>
      </c>
    </row>
    <row r="14" spans="1:2">
      <c r="A14" s="496" t="s">
        <v>747</v>
      </c>
      <c r="B14" s="168">
        <f>B5+B9-B13</f>
        <v>0</v>
      </c>
    </row>
    <row r="15" spans="1:2">
      <c r="A15" s="498" t="s">
        <v>748</v>
      </c>
      <c r="B15" s="169"/>
    </row>
    <row r="16" spans="1:2">
      <c r="A16" s="496" t="s">
        <v>749</v>
      </c>
      <c r="B16" s="167"/>
    </row>
    <row r="17" spans="1:2">
      <c r="A17" s="496" t="s">
        <v>3303</v>
      </c>
      <c r="B17" s="167"/>
    </row>
    <row r="18" spans="1:2">
      <c r="A18" s="496" t="s">
        <v>3304</v>
      </c>
      <c r="B18" s="167"/>
    </row>
    <row r="19" spans="1:2">
      <c r="A19" s="496" t="s">
        <v>3305</v>
      </c>
      <c r="B19" s="167"/>
    </row>
    <row r="20" spans="1:2">
      <c r="A20" s="496" t="s">
        <v>750</v>
      </c>
      <c r="B20" s="168">
        <f>0.2*B16</f>
        <v>0</v>
      </c>
    </row>
    <row r="21" spans="1:2">
      <c r="A21" s="499" t="s">
        <v>751</v>
      </c>
      <c r="B21" s="168">
        <f>ROUND((0.01*B17)+(0.0025*B18)+
(0.02*B19),0)</f>
        <v>0</v>
      </c>
    </row>
    <row r="22" spans="1:2">
      <c r="A22" s="499" t="s">
        <v>752</v>
      </c>
      <c r="B22" s="500">
        <f>MAX(B20,B21)</f>
        <v>0</v>
      </c>
    </row>
    <row r="23" spans="1:2">
      <c r="A23" s="499" t="s">
        <v>753</v>
      </c>
      <c r="B23" s="167"/>
    </row>
    <row r="24" spans="1:2">
      <c r="A24" s="499" t="s">
        <v>754</v>
      </c>
      <c r="B24" s="500">
        <f>B23-B22</f>
        <v>0</v>
      </c>
    </row>
  </sheetData>
  <mergeCells count="3">
    <mergeCell ref="A2:A3"/>
    <mergeCell ref="B2:B3"/>
    <mergeCell ref="A1:B1"/>
  </mergeCells>
  <dataValidations count="1">
    <dataValidation showErrorMessage="1" errorTitle="Kesalahan Jenis Data" error="Data yang dimasukkan harus berupa Angka!" sqref="B4:B12" xr:uid="{00000000-0002-0000-3A00-000000000000}"/>
  </dataValidations>
  <pageMargins left="0.7" right="0.7" top="0.75" bottom="0.75" header="0.3" footer="0.3"/>
  <pageSetup paperSize="9" scale="8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pageSetUpPr fitToPage="1"/>
  </sheetPr>
  <dimension ref="A1:I19"/>
  <sheetViews>
    <sheetView zoomScaleNormal="100" workbookViewId="0">
      <selection activeCell="E16" sqref="A1:XFD1048576"/>
    </sheetView>
  </sheetViews>
  <sheetFormatPr baseColWidth="10" defaultColWidth="8.83203125" defaultRowHeight="15"/>
  <cols>
    <col min="1" max="1" width="31.5" bestFit="1" customWidth="1"/>
    <col min="3" max="3" width="10.1640625" customWidth="1"/>
    <col min="4" max="4" width="7.33203125" customWidth="1"/>
    <col min="5" max="5" width="6.5" customWidth="1"/>
    <col min="6" max="6" width="8.6640625" customWidth="1"/>
    <col min="7" max="7" width="5.1640625" customWidth="1"/>
    <col min="8" max="8" width="11.1640625" customWidth="1"/>
    <col min="9" max="9" width="14.5" customWidth="1"/>
  </cols>
  <sheetData>
    <row r="1" spans="1:9">
      <c r="A1" s="856" t="s">
        <v>764</v>
      </c>
      <c r="B1" s="856"/>
      <c r="C1" s="856"/>
      <c r="D1" s="856"/>
      <c r="E1" s="856"/>
      <c r="F1" s="856"/>
      <c r="G1" s="856"/>
      <c r="H1" s="856"/>
      <c r="I1" s="856"/>
    </row>
    <row r="2" spans="1:9">
      <c r="A2" s="858" t="s">
        <v>0</v>
      </c>
      <c r="B2" s="860" t="s">
        <v>756</v>
      </c>
      <c r="C2" s="857" t="s">
        <v>757</v>
      </c>
      <c r="D2" s="857" t="s">
        <v>446</v>
      </c>
      <c r="E2" s="857" t="s">
        <v>758</v>
      </c>
      <c r="F2" s="857" t="s">
        <v>759</v>
      </c>
      <c r="G2" s="857" t="s">
        <v>760</v>
      </c>
      <c r="H2" s="857" t="s">
        <v>761</v>
      </c>
      <c r="I2" s="857" t="s">
        <v>762</v>
      </c>
    </row>
    <row r="3" spans="1:9" ht="45" customHeight="1">
      <c r="A3" s="859"/>
      <c r="B3" s="861"/>
      <c r="C3" s="857"/>
      <c r="D3" s="857"/>
      <c r="E3" s="857"/>
      <c r="F3" s="857"/>
      <c r="G3" s="857"/>
      <c r="H3" s="857"/>
      <c r="I3" s="857"/>
    </row>
    <row r="4" spans="1:9" ht="16">
      <c r="A4" s="15" t="s">
        <v>580</v>
      </c>
      <c r="B4" s="19"/>
      <c r="C4" s="19"/>
      <c r="D4" s="19"/>
      <c r="E4" s="19"/>
      <c r="F4" s="18"/>
      <c r="G4" s="20"/>
      <c r="H4" s="35">
        <f>F4*G4</f>
        <v>0</v>
      </c>
      <c r="I4" s="25"/>
    </row>
    <row r="5" spans="1:9" ht="16">
      <c r="A5" s="15" t="s">
        <v>581</v>
      </c>
      <c r="B5" s="19"/>
      <c r="C5" s="19"/>
      <c r="D5" s="19"/>
      <c r="E5" s="19"/>
      <c r="F5" s="18"/>
      <c r="G5" s="20"/>
      <c r="H5" s="35">
        <f>F5*G5</f>
        <v>0</v>
      </c>
      <c r="I5" s="25"/>
    </row>
    <row r="6" spans="1:9" ht="16">
      <c r="A6" s="15" t="s">
        <v>7</v>
      </c>
      <c r="B6" s="21"/>
      <c r="C6" s="21"/>
      <c r="D6" s="21"/>
      <c r="E6" s="21"/>
      <c r="F6" s="22"/>
      <c r="G6" s="23"/>
      <c r="H6" s="35">
        <f>SUM(H4:H5)</f>
        <v>0</v>
      </c>
      <c r="I6" s="24"/>
    </row>
    <row r="19" spans="8:8" ht="19">
      <c r="H19" s="158"/>
    </row>
  </sheetData>
  <mergeCells count="10">
    <mergeCell ref="A1:I1"/>
    <mergeCell ref="G2:G3"/>
    <mergeCell ref="H2:H3"/>
    <mergeCell ref="I2:I3"/>
    <mergeCell ref="A2:A3"/>
    <mergeCell ref="B2:B3"/>
    <mergeCell ref="C2:C3"/>
    <mergeCell ref="D2:D3"/>
    <mergeCell ref="E2:E3"/>
    <mergeCell ref="F2:F3"/>
  </mergeCells>
  <pageMargins left="0.25" right="0.25" top="0.75" bottom="0.75" header="0.3" footer="0.3"/>
  <pageSetup paperSize="9" scale="8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pageSetUpPr fitToPage="1"/>
  </sheetPr>
  <dimension ref="A1:K168"/>
  <sheetViews>
    <sheetView zoomScale="85" zoomScaleNormal="85" workbookViewId="0">
      <selection activeCell="E16" sqref="A1:XFD1048576"/>
    </sheetView>
  </sheetViews>
  <sheetFormatPr baseColWidth="10" defaultColWidth="9.1640625" defaultRowHeight="19"/>
  <cols>
    <col min="1" max="1" width="64.5" style="268" customWidth="1"/>
    <col min="2" max="2" width="10.1640625" style="268" customWidth="1"/>
    <col min="3" max="3" width="61.5" style="268" customWidth="1"/>
    <col min="4" max="4" width="11.5" style="268" customWidth="1"/>
    <col min="5" max="5" width="9.83203125" style="268" customWidth="1"/>
    <col min="6" max="6" width="9.1640625" style="268" bestFit="1" customWidth="1"/>
    <col min="7" max="7" width="9.6640625" style="268" customWidth="1"/>
    <col min="8" max="8" width="9.33203125" style="268" customWidth="1"/>
    <col min="9" max="9" width="9.1640625" style="268" bestFit="1" customWidth="1"/>
    <col min="10" max="10" width="8.6640625" style="268" customWidth="1"/>
    <col min="11" max="11" width="9.5" style="268" bestFit="1" customWidth="1"/>
    <col min="12" max="16384" width="9.1640625" style="268"/>
  </cols>
  <sheetData>
    <row r="1" spans="1:11" ht="15" customHeight="1">
      <c r="A1" s="862" t="s">
        <v>807</v>
      </c>
      <c r="B1" s="862"/>
      <c r="C1" s="862"/>
      <c r="D1" s="862"/>
      <c r="E1" s="862"/>
      <c r="F1" s="862"/>
      <c r="G1" s="862"/>
      <c r="H1" s="862"/>
      <c r="I1" s="862"/>
      <c r="J1" s="862"/>
      <c r="K1" s="862"/>
    </row>
    <row r="2" spans="1:11" ht="15" customHeight="1">
      <c r="A2" s="865" t="s">
        <v>419</v>
      </c>
      <c r="B2" s="865" t="s">
        <v>765</v>
      </c>
      <c r="C2" s="865" t="s">
        <v>766</v>
      </c>
      <c r="D2" s="865" t="s">
        <v>767</v>
      </c>
      <c r="E2" s="867" t="s">
        <v>768</v>
      </c>
      <c r="F2" s="868"/>
      <c r="G2" s="869"/>
      <c r="H2" s="867" t="s">
        <v>769</v>
      </c>
      <c r="I2" s="868"/>
      <c r="J2" s="869"/>
      <c r="K2" s="863" t="s">
        <v>333</v>
      </c>
    </row>
    <row r="3" spans="1:11" ht="43.5" customHeight="1">
      <c r="A3" s="866"/>
      <c r="B3" s="866"/>
      <c r="C3" s="866"/>
      <c r="D3" s="866"/>
      <c r="E3" s="501" t="s">
        <v>298</v>
      </c>
      <c r="F3" s="501" t="s">
        <v>770</v>
      </c>
      <c r="G3" s="501" t="s">
        <v>771</v>
      </c>
      <c r="H3" s="501" t="s">
        <v>298</v>
      </c>
      <c r="I3" s="501" t="s">
        <v>770</v>
      </c>
      <c r="J3" s="501" t="s">
        <v>771</v>
      </c>
      <c r="K3" s="864"/>
    </row>
    <row r="4" spans="1:11" s="431" customFormat="1" ht="30" customHeight="1">
      <c r="A4" s="502" t="s">
        <v>772</v>
      </c>
      <c r="B4" s="504" t="s">
        <v>773</v>
      </c>
      <c r="C4" s="504" t="s">
        <v>774</v>
      </c>
      <c r="D4" s="505">
        <f>D15+D26+D37+D48+D59+D70+D81+D92+D103+D114+D125+D136+D147+D158</f>
        <v>0</v>
      </c>
      <c r="E4" s="505">
        <f t="shared" ref="E4:J7" si="0">E15+E26+E37+E48+E59+E70+E81+E92+E103+E114+E125+E136+E147+E158</f>
        <v>0</v>
      </c>
      <c r="F4" s="505">
        <f t="shared" si="0"/>
        <v>0</v>
      </c>
      <c r="G4" s="505">
        <f t="shared" si="0"/>
        <v>0</v>
      </c>
      <c r="H4" s="505">
        <f t="shared" si="0"/>
        <v>0</v>
      </c>
      <c r="I4" s="505">
        <f t="shared" si="0"/>
        <v>0</v>
      </c>
      <c r="J4" s="505">
        <f t="shared" si="0"/>
        <v>0</v>
      </c>
      <c r="K4" s="505">
        <f>D4+E4+F4+G4-H4-I4-J4</f>
        <v>0</v>
      </c>
    </row>
    <row r="5" spans="1:11" s="431" customFormat="1" ht="30" customHeight="1">
      <c r="A5" s="502" t="s">
        <v>775</v>
      </c>
      <c r="B5" s="504" t="s">
        <v>773</v>
      </c>
      <c r="C5" s="504" t="s">
        <v>774</v>
      </c>
      <c r="D5" s="505">
        <f>D16+D27+D38+D49+D60+D71+D82+D93+D104+D115+D126+D137+D148+D159</f>
        <v>0</v>
      </c>
      <c r="E5" s="505">
        <f t="shared" si="0"/>
        <v>0</v>
      </c>
      <c r="F5" s="505">
        <f t="shared" si="0"/>
        <v>0</v>
      </c>
      <c r="G5" s="505">
        <f t="shared" si="0"/>
        <v>0</v>
      </c>
      <c r="H5" s="505">
        <f t="shared" si="0"/>
        <v>0</v>
      </c>
      <c r="I5" s="505">
        <f t="shared" si="0"/>
        <v>0</v>
      </c>
      <c r="J5" s="505">
        <f t="shared" si="0"/>
        <v>0</v>
      </c>
      <c r="K5" s="505">
        <f t="shared" ref="K5:K12" si="1">D5+E5+F5+G5-H5-I5-J5</f>
        <v>0</v>
      </c>
    </row>
    <row r="6" spans="1:11" s="431" customFormat="1" ht="40">
      <c r="A6" s="503" t="s">
        <v>776</v>
      </c>
      <c r="B6" s="504" t="s">
        <v>773</v>
      </c>
      <c r="C6" s="504" t="s">
        <v>774</v>
      </c>
      <c r="D6" s="505">
        <f>D17+D28+D39+D50+D61+D72+D83+D94+D105+D116+D127+D138+D149+D160</f>
        <v>0</v>
      </c>
      <c r="E6" s="505">
        <f t="shared" si="0"/>
        <v>0</v>
      </c>
      <c r="F6" s="505">
        <f t="shared" si="0"/>
        <v>0</v>
      </c>
      <c r="G6" s="505">
        <f t="shared" si="0"/>
        <v>0</v>
      </c>
      <c r="H6" s="505">
        <f t="shared" si="0"/>
        <v>0</v>
      </c>
      <c r="I6" s="505">
        <f t="shared" si="0"/>
        <v>0</v>
      </c>
      <c r="J6" s="505">
        <f t="shared" si="0"/>
        <v>0</v>
      </c>
      <c r="K6" s="505">
        <f t="shared" si="1"/>
        <v>0</v>
      </c>
    </row>
    <row r="7" spans="1:11" s="431" customFormat="1" ht="40">
      <c r="A7" s="503" t="s">
        <v>777</v>
      </c>
      <c r="B7" s="504" t="s">
        <v>773</v>
      </c>
      <c r="C7" s="504" t="s">
        <v>774</v>
      </c>
      <c r="D7" s="505">
        <f>D18+D29+D40+D51+D62+D73+D84+D95+D106+D117+D128+D139+D150+D161</f>
        <v>0</v>
      </c>
      <c r="E7" s="505">
        <f t="shared" si="0"/>
        <v>0</v>
      </c>
      <c r="F7" s="505">
        <f t="shared" si="0"/>
        <v>0</v>
      </c>
      <c r="G7" s="505">
        <f t="shared" si="0"/>
        <v>0</v>
      </c>
      <c r="H7" s="505">
        <f t="shared" si="0"/>
        <v>0</v>
      </c>
      <c r="I7" s="505">
        <f t="shared" si="0"/>
        <v>0</v>
      </c>
      <c r="J7" s="505">
        <f t="shared" si="0"/>
        <v>0</v>
      </c>
      <c r="K7" s="505">
        <f t="shared" si="1"/>
        <v>0</v>
      </c>
    </row>
    <row r="8" spans="1:11" s="431" customFormat="1" ht="30" customHeight="1">
      <c r="A8" s="503" t="s">
        <v>778</v>
      </c>
      <c r="B8" s="504" t="s">
        <v>773</v>
      </c>
      <c r="C8" s="504" t="s">
        <v>774</v>
      </c>
      <c r="D8" s="505">
        <f>D4-D5+D6-D7</f>
        <v>0</v>
      </c>
      <c r="E8" s="505">
        <f t="shared" ref="E8:J8" si="2">E4-E5+E6-E7</f>
        <v>0</v>
      </c>
      <c r="F8" s="505">
        <f t="shared" si="2"/>
        <v>0</v>
      </c>
      <c r="G8" s="505">
        <f t="shared" si="2"/>
        <v>0</v>
      </c>
      <c r="H8" s="505">
        <f t="shared" si="2"/>
        <v>0</v>
      </c>
      <c r="I8" s="505">
        <f t="shared" si="2"/>
        <v>0</v>
      </c>
      <c r="J8" s="505">
        <f t="shared" si="2"/>
        <v>0</v>
      </c>
      <c r="K8" s="505">
        <f>K4-K5+K6-K7</f>
        <v>0</v>
      </c>
    </row>
    <row r="9" spans="1:11" s="431" customFormat="1" ht="30" customHeight="1">
      <c r="A9" s="503" t="s">
        <v>779</v>
      </c>
      <c r="B9" s="504" t="s">
        <v>773</v>
      </c>
      <c r="C9" s="504" t="s">
        <v>774</v>
      </c>
      <c r="D9" s="505">
        <f t="shared" ref="D9:J14" si="3">D20+D31+D42+D53+D64+D75+D86+D97+D108+D119+D130+D141+D152+D163</f>
        <v>0</v>
      </c>
      <c r="E9" s="505">
        <f t="shared" si="3"/>
        <v>0</v>
      </c>
      <c r="F9" s="505">
        <f t="shared" si="3"/>
        <v>0</v>
      </c>
      <c r="G9" s="505">
        <f t="shared" si="3"/>
        <v>0</v>
      </c>
      <c r="H9" s="505">
        <f t="shared" si="3"/>
        <v>0</v>
      </c>
      <c r="I9" s="505">
        <f t="shared" si="3"/>
        <v>0</v>
      </c>
      <c r="J9" s="505">
        <f t="shared" si="3"/>
        <v>0</v>
      </c>
      <c r="K9" s="505">
        <f t="shared" si="1"/>
        <v>0</v>
      </c>
    </row>
    <row r="10" spans="1:11" s="431" customFormat="1" ht="30" customHeight="1">
      <c r="A10" s="503" t="s">
        <v>780</v>
      </c>
      <c r="B10" s="504" t="s">
        <v>773</v>
      </c>
      <c r="C10" s="504" t="s">
        <v>774</v>
      </c>
      <c r="D10" s="505">
        <f t="shared" si="3"/>
        <v>0</v>
      </c>
      <c r="E10" s="505">
        <f t="shared" si="3"/>
        <v>0</v>
      </c>
      <c r="F10" s="505">
        <f t="shared" si="3"/>
        <v>0</v>
      </c>
      <c r="G10" s="505">
        <f t="shared" si="3"/>
        <v>0</v>
      </c>
      <c r="H10" s="505">
        <f t="shared" si="3"/>
        <v>0</v>
      </c>
      <c r="I10" s="505">
        <f t="shared" si="3"/>
        <v>0</v>
      </c>
      <c r="J10" s="505">
        <f t="shared" si="3"/>
        <v>0</v>
      </c>
      <c r="K10" s="505">
        <f t="shared" si="1"/>
        <v>0</v>
      </c>
    </row>
    <row r="11" spans="1:11" s="431" customFormat="1" ht="30" customHeight="1">
      <c r="A11" s="503" t="s">
        <v>781</v>
      </c>
      <c r="B11" s="504" t="s">
        <v>773</v>
      </c>
      <c r="C11" s="504" t="s">
        <v>774</v>
      </c>
      <c r="D11" s="505">
        <f t="shared" si="3"/>
        <v>0</v>
      </c>
      <c r="E11" s="505">
        <f t="shared" si="3"/>
        <v>0</v>
      </c>
      <c r="F11" s="505">
        <f t="shared" si="3"/>
        <v>0</v>
      </c>
      <c r="G11" s="505">
        <f t="shared" si="3"/>
        <v>0</v>
      </c>
      <c r="H11" s="505">
        <f t="shared" si="3"/>
        <v>0</v>
      </c>
      <c r="I11" s="505">
        <f t="shared" si="3"/>
        <v>0</v>
      </c>
      <c r="J11" s="505">
        <f t="shared" si="3"/>
        <v>0</v>
      </c>
      <c r="K11" s="505">
        <f t="shared" si="1"/>
        <v>0</v>
      </c>
    </row>
    <row r="12" spans="1:11" s="431" customFormat="1" ht="30" customHeight="1">
      <c r="A12" s="503" t="s">
        <v>782</v>
      </c>
      <c r="B12" s="504" t="s">
        <v>773</v>
      </c>
      <c r="C12" s="504" t="s">
        <v>774</v>
      </c>
      <c r="D12" s="505">
        <f t="shared" si="3"/>
        <v>0</v>
      </c>
      <c r="E12" s="505">
        <f t="shared" si="3"/>
        <v>0</v>
      </c>
      <c r="F12" s="505">
        <f t="shared" si="3"/>
        <v>0</v>
      </c>
      <c r="G12" s="505">
        <f t="shared" si="3"/>
        <v>0</v>
      </c>
      <c r="H12" s="505">
        <f t="shared" si="3"/>
        <v>0</v>
      </c>
      <c r="I12" s="505">
        <f t="shared" si="3"/>
        <v>0</v>
      </c>
      <c r="J12" s="505">
        <f t="shared" si="3"/>
        <v>0</v>
      </c>
      <c r="K12" s="505">
        <f t="shared" si="1"/>
        <v>0</v>
      </c>
    </row>
    <row r="13" spans="1:11" s="431" customFormat="1" ht="30" customHeight="1">
      <c r="A13" s="503" t="s">
        <v>139</v>
      </c>
      <c r="B13" s="504" t="s">
        <v>773</v>
      </c>
      <c r="C13" s="504" t="s">
        <v>774</v>
      </c>
      <c r="D13" s="505">
        <f t="shared" si="3"/>
        <v>0</v>
      </c>
      <c r="E13" s="505">
        <f>E24+E35+E46+E57+E68+E79+E90+E101+E112+E123+E134+E145+E156+E167</f>
        <v>0</v>
      </c>
      <c r="F13" s="505">
        <f>F24+F35+F46+F57+F68+F79+F90+F101+F112+F123+F134+F145+F156+F167</f>
        <v>0</v>
      </c>
      <c r="G13" s="505">
        <f>G9+G10+G11-G12</f>
        <v>0</v>
      </c>
      <c r="H13" s="505">
        <f>H9+H10+H11-H12</f>
        <v>0</v>
      </c>
      <c r="I13" s="505">
        <f>I9+I10+I11-I12</f>
        <v>0</v>
      </c>
      <c r="J13" s="505">
        <f>J9+J10+J11-J12</f>
        <v>0</v>
      </c>
      <c r="K13" s="505">
        <f>K9+K10+K11-K12</f>
        <v>0</v>
      </c>
    </row>
    <row r="14" spans="1:11" s="431" customFormat="1" ht="30" customHeight="1">
      <c r="A14" s="503" t="s">
        <v>783</v>
      </c>
      <c r="B14" s="504" t="s">
        <v>773</v>
      </c>
      <c r="C14" s="504" t="s">
        <v>774</v>
      </c>
      <c r="D14" s="505">
        <f t="shared" si="3"/>
        <v>0</v>
      </c>
      <c r="E14" s="505">
        <f>E25+E36+E47+E58+E69+E80+E91+E102+E113+E124+E135+E146+E157+E168</f>
        <v>0</v>
      </c>
      <c r="F14" s="505">
        <f>F25+F36+F47+F58+F69+F80+F91+F102+F113+F124+F135+F146+F157+F168</f>
        <v>0</v>
      </c>
      <c r="G14" s="505">
        <f>G8-G13</f>
        <v>0</v>
      </c>
      <c r="H14" s="505">
        <f>H8-H13</f>
        <v>0</v>
      </c>
      <c r="I14" s="505">
        <f>I8-I13</f>
        <v>0</v>
      </c>
      <c r="J14" s="505">
        <f>J8-J13</f>
        <v>0</v>
      </c>
      <c r="K14" s="505">
        <f>K8-K13</f>
        <v>0</v>
      </c>
    </row>
    <row r="15" spans="1:11" s="431" customFormat="1" ht="30" customHeight="1">
      <c r="A15" s="502" t="s">
        <v>772</v>
      </c>
      <c r="B15" s="504" t="s">
        <v>482</v>
      </c>
      <c r="C15" s="504" t="s">
        <v>784</v>
      </c>
      <c r="D15" s="506"/>
      <c r="E15" s="506"/>
      <c r="F15" s="506"/>
      <c r="G15" s="506"/>
      <c r="H15" s="506"/>
      <c r="I15" s="506"/>
      <c r="J15" s="506"/>
      <c r="K15" s="505">
        <f>D15+E15+F15+G15-H15-I15-J15</f>
        <v>0</v>
      </c>
    </row>
    <row r="16" spans="1:11" s="431" customFormat="1" ht="30" customHeight="1">
      <c r="A16" s="502" t="s">
        <v>775</v>
      </c>
      <c r="B16" s="504" t="s">
        <v>482</v>
      </c>
      <c r="C16" s="504" t="s">
        <v>784</v>
      </c>
      <c r="D16" s="506"/>
      <c r="E16" s="506"/>
      <c r="F16" s="506"/>
      <c r="G16" s="506"/>
      <c r="H16" s="506"/>
      <c r="I16" s="506"/>
      <c r="J16" s="506"/>
      <c r="K16" s="505">
        <f>D16+E16+F16+G16-H16-I16-J16</f>
        <v>0</v>
      </c>
    </row>
    <row r="17" spans="1:11" s="431" customFormat="1" ht="40">
      <c r="A17" s="503" t="s">
        <v>776</v>
      </c>
      <c r="B17" s="504" t="s">
        <v>482</v>
      </c>
      <c r="C17" s="504" t="s">
        <v>784</v>
      </c>
      <c r="D17" s="506"/>
      <c r="E17" s="506"/>
      <c r="F17" s="506"/>
      <c r="G17" s="506"/>
      <c r="H17" s="506"/>
      <c r="I17" s="506"/>
      <c r="J17" s="506"/>
      <c r="K17" s="505">
        <f>D17+E17+F17+G17-H17-I17-J17</f>
        <v>0</v>
      </c>
    </row>
    <row r="18" spans="1:11" s="431" customFormat="1" ht="40">
      <c r="A18" s="503" t="s">
        <v>777</v>
      </c>
      <c r="B18" s="504" t="s">
        <v>482</v>
      </c>
      <c r="C18" s="504" t="s">
        <v>784</v>
      </c>
      <c r="D18" s="506"/>
      <c r="E18" s="506"/>
      <c r="F18" s="506"/>
      <c r="G18" s="506"/>
      <c r="H18" s="506"/>
      <c r="I18" s="506"/>
      <c r="J18" s="506"/>
      <c r="K18" s="505">
        <f>D18+E18+F18+G18-H18-I18-J18</f>
        <v>0</v>
      </c>
    </row>
    <row r="19" spans="1:11" s="431" customFormat="1" ht="30" customHeight="1">
      <c r="A19" s="503" t="s">
        <v>778</v>
      </c>
      <c r="B19" s="504" t="s">
        <v>482</v>
      </c>
      <c r="C19" s="504" t="s">
        <v>784</v>
      </c>
      <c r="D19" s="505">
        <f>D15-D16+D17-D18</f>
        <v>0</v>
      </c>
      <c r="E19" s="505">
        <f t="shared" ref="E19:K19" si="4">E15-E16+E17-E18</f>
        <v>0</v>
      </c>
      <c r="F19" s="505">
        <f t="shared" si="4"/>
        <v>0</v>
      </c>
      <c r="G19" s="505">
        <f t="shared" si="4"/>
        <v>0</v>
      </c>
      <c r="H19" s="507">
        <f t="shared" si="4"/>
        <v>0</v>
      </c>
      <c r="I19" s="505">
        <f t="shared" si="4"/>
        <v>0</v>
      </c>
      <c r="J19" s="505">
        <f t="shared" si="4"/>
        <v>0</v>
      </c>
      <c r="K19" s="505">
        <f t="shared" si="4"/>
        <v>0</v>
      </c>
    </row>
    <row r="20" spans="1:11" s="431" customFormat="1" ht="30" customHeight="1">
      <c r="A20" s="503" t="s">
        <v>779</v>
      </c>
      <c r="B20" s="504" t="s">
        <v>482</v>
      </c>
      <c r="C20" s="504" t="s">
        <v>784</v>
      </c>
      <c r="D20" s="506"/>
      <c r="E20" s="506"/>
      <c r="F20" s="506"/>
      <c r="G20" s="506"/>
      <c r="H20" s="506"/>
      <c r="I20" s="506"/>
      <c r="J20" s="506"/>
      <c r="K20" s="505">
        <f>D20+E20+F20+G20-H20-I20-J20</f>
        <v>0</v>
      </c>
    </row>
    <row r="21" spans="1:11" s="431" customFormat="1" ht="30" customHeight="1">
      <c r="A21" s="503" t="s">
        <v>780</v>
      </c>
      <c r="B21" s="504" t="s">
        <v>482</v>
      </c>
      <c r="C21" s="504" t="s">
        <v>784</v>
      </c>
      <c r="D21" s="506"/>
      <c r="E21" s="506"/>
      <c r="F21" s="506"/>
      <c r="G21" s="506"/>
      <c r="H21" s="506"/>
      <c r="I21" s="506"/>
      <c r="J21" s="506"/>
      <c r="K21" s="505">
        <f>D21+E21+F21+G21-H21-I21-J21</f>
        <v>0</v>
      </c>
    </row>
    <row r="22" spans="1:11" s="431" customFormat="1" ht="30" customHeight="1">
      <c r="A22" s="503" t="s">
        <v>781</v>
      </c>
      <c r="B22" s="504" t="s">
        <v>482</v>
      </c>
      <c r="C22" s="504" t="s">
        <v>784</v>
      </c>
      <c r="D22" s="506"/>
      <c r="E22" s="506"/>
      <c r="F22" s="506"/>
      <c r="G22" s="506"/>
      <c r="H22" s="506"/>
      <c r="I22" s="506"/>
      <c r="J22" s="506"/>
      <c r="K22" s="505">
        <f>D22+E22+F22+G22-H22-I22-J22</f>
        <v>0</v>
      </c>
    </row>
    <row r="23" spans="1:11" s="431" customFormat="1" ht="30" customHeight="1">
      <c r="A23" s="503" t="s">
        <v>782</v>
      </c>
      <c r="B23" s="504" t="s">
        <v>482</v>
      </c>
      <c r="C23" s="504" t="s">
        <v>784</v>
      </c>
      <c r="D23" s="506"/>
      <c r="E23" s="506"/>
      <c r="F23" s="506"/>
      <c r="G23" s="506"/>
      <c r="H23" s="506"/>
      <c r="I23" s="506"/>
      <c r="J23" s="506"/>
      <c r="K23" s="505">
        <f>D23+E23+F23+G23-H23-I23-J23</f>
        <v>0</v>
      </c>
    </row>
    <row r="24" spans="1:11" s="431" customFormat="1" ht="30" customHeight="1">
      <c r="A24" s="503" t="s">
        <v>139</v>
      </c>
      <c r="B24" s="504" t="s">
        <v>482</v>
      </c>
      <c r="C24" s="504" t="s">
        <v>784</v>
      </c>
      <c r="D24" s="505">
        <f>D20+D21+D22-D23</f>
        <v>0</v>
      </c>
      <c r="E24" s="505">
        <f t="shared" ref="E24:K24" si="5">E20+E21+E22-E23</f>
        <v>0</v>
      </c>
      <c r="F24" s="505">
        <f t="shared" si="5"/>
        <v>0</v>
      </c>
      <c r="G24" s="505">
        <f t="shared" si="5"/>
        <v>0</v>
      </c>
      <c r="H24" s="505">
        <f t="shared" si="5"/>
        <v>0</v>
      </c>
      <c r="I24" s="505">
        <f t="shared" si="5"/>
        <v>0</v>
      </c>
      <c r="J24" s="505">
        <f t="shared" si="5"/>
        <v>0</v>
      </c>
      <c r="K24" s="505">
        <f t="shared" si="5"/>
        <v>0</v>
      </c>
    </row>
    <row r="25" spans="1:11" s="431" customFormat="1" ht="30" customHeight="1">
      <c r="A25" s="503" t="s">
        <v>783</v>
      </c>
      <c r="B25" s="504" t="s">
        <v>482</v>
      </c>
      <c r="C25" s="504" t="s">
        <v>784</v>
      </c>
      <c r="D25" s="505">
        <f>D19-D24</f>
        <v>0</v>
      </c>
      <c r="E25" s="505">
        <f t="shared" ref="E25:K25" si="6">E19-E24</f>
        <v>0</v>
      </c>
      <c r="F25" s="505">
        <f t="shared" si="6"/>
        <v>0</v>
      </c>
      <c r="G25" s="505">
        <f t="shared" si="6"/>
        <v>0</v>
      </c>
      <c r="H25" s="505">
        <f t="shared" si="6"/>
        <v>0</v>
      </c>
      <c r="I25" s="505">
        <f t="shared" si="6"/>
        <v>0</v>
      </c>
      <c r="J25" s="505">
        <f t="shared" si="6"/>
        <v>0</v>
      </c>
      <c r="K25" s="505">
        <f t="shared" si="6"/>
        <v>0</v>
      </c>
    </row>
    <row r="26" spans="1:11" s="431" customFormat="1" ht="30" customHeight="1">
      <c r="A26" s="502" t="s">
        <v>772</v>
      </c>
      <c r="B26" s="504" t="s">
        <v>489</v>
      </c>
      <c r="C26" s="504" t="s">
        <v>785</v>
      </c>
      <c r="D26" s="506"/>
      <c r="E26" s="506"/>
      <c r="F26" s="506"/>
      <c r="G26" s="506"/>
      <c r="H26" s="506"/>
      <c r="I26" s="506"/>
      <c r="J26" s="506"/>
      <c r="K26" s="505">
        <f>D26+E26+F26+G26-H26-I26-J26</f>
        <v>0</v>
      </c>
    </row>
    <row r="27" spans="1:11" s="431" customFormat="1" ht="30" customHeight="1">
      <c r="A27" s="502" t="s">
        <v>775</v>
      </c>
      <c r="B27" s="504" t="s">
        <v>489</v>
      </c>
      <c r="C27" s="504" t="s">
        <v>785</v>
      </c>
      <c r="D27" s="506"/>
      <c r="E27" s="506"/>
      <c r="F27" s="506"/>
      <c r="G27" s="506"/>
      <c r="H27" s="506"/>
      <c r="I27" s="506"/>
      <c r="J27" s="506"/>
      <c r="K27" s="505">
        <f>D27+E27+F27+G27-H27-I27-J27</f>
        <v>0</v>
      </c>
    </row>
    <row r="28" spans="1:11" s="431" customFormat="1" ht="40">
      <c r="A28" s="503" t="s">
        <v>776</v>
      </c>
      <c r="B28" s="504" t="s">
        <v>489</v>
      </c>
      <c r="C28" s="504" t="s">
        <v>785</v>
      </c>
      <c r="D28" s="506"/>
      <c r="E28" s="506"/>
      <c r="F28" s="506"/>
      <c r="G28" s="506"/>
      <c r="H28" s="506"/>
      <c r="I28" s="506"/>
      <c r="J28" s="506"/>
      <c r="K28" s="505">
        <f>D28+E28+F28+G28-H28-I28-J28</f>
        <v>0</v>
      </c>
    </row>
    <row r="29" spans="1:11" s="431" customFormat="1" ht="40">
      <c r="A29" s="503" t="s">
        <v>777</v>
      </c>
      <c r="B29" s="504" t="s">
        <v>489</v>
      </c>
      <c r="C29" s="504" t="s">
        <v>785</v>
      </c>
      <c r="D29" s="506"/>
      <c r="E29" s="506"/>
      <c r="F29" s="506"/>
      <c r="G29" s="506"/>
      <c r="H29" s="506"/>
      <c r="I29" s="506"/>
      <c r="J29" s="506"/>
      <c r="K29" s="505">
        <f>D29+E29+F29+G29-H29-I29-J29</f>
        <v>0</v>
      </c>
    </row>
    <row r="30" spans="1:11" s="431" customFormat="1" ht="30" customHeight="1">
      <c r="A30" s="503" t="s">
        <v>778</v>
      </c>
      <c r="B30" s="504" t="s">
        <v>489</v>
      </c>
      <c r="C30" s="504" t="s">
        <v>785</v>
      </c>
      <c r="D30" s="505">
        <f>D26-D27+D28-D29</f>
        <v>0</v>
      </c>
      <c r="E30" s="505">
        <f t="shared" ref="E30:K30" si="7">E26-E27+E28-E29</f>
        <v>0</v>
      </c>
      <c r="F30" s="505">
        <f t="shared" si="7"/>
        <v>0</v>
      </c>
      <c r="G30" s="505">
        <f t="shared" si="7"/>
        <v>0</v>
      </c>
      <c r="H30" s="505">
        <f t="shared" si="7"/>
        <v>0</v>
      </c>
      <c r="I30" s="505">
        <f t="shared" si="7"/>
        <v>0</v>
      </c>
      <c r="J30" s="505">
        <f t="shared" si="7"/>
        <v>0</v>
      </c>
      <c r="K30" s="505">
        <f t="shared" si="7"/>
        <v>0</v>
      </c>
    </row>
    <row r="31" spans="1:11" s="431" customFormat="1" ht="30" customHeight="1">
      <c r="A31" s="503" t="s">
        <v>779</v>
      </c>
      <c r="B31" s="504" t="s">
        <v>489</v>
      </c>
      <c r="C31" s="504" t="s">
        <v>785</v>
      </c>
      <c r="D31" s="506"/>
      <c r="E31" s="506"/>
      <c r="F31" s="506"/>
      <c r="G31" s="506"/>
      <c r="H31" s="506"/>
      <c r="I31" s="506"/>
      <c r="J31" s="506"/>
      <c r="K31" s="505">
        <f>D31+E31+F31+G31-H31-I31-J31</f>
        <v>0</v>
      </c>
    </row>
    <row r="32" spans="1:11" s="431" customFormat="1" ht="30" customHeight="1">
      <c r="A32" s="503" t="s">
        <v>780</v>
      </c>
      <c r="B32" s="504" t="s">
        <v>489</v>
      </c>
      <c r="C32" s="504" t="s">
        <v>785</v>
      </c>
      <c r="D32" s="506"/>
      <c r="E32" s="506"/>
      <c r="F32" s="506"/>
      <c r="G32" s="506"/>
      <c r="H32" s="506"/>
      <c r="I32" s="506"/>
      <c r="J32" s="506"/>
      <c r="K32" s="505">
        <f>D32+E32+F32+G32-H32-I32-J32</f>
        <v>0</v>
      </c>
    </row>
    <row r="33" spans="1:11" s="431" customFormat="1" ht="30" customHeight="1">
      <c r="A33" s="503" t="s">
        <v>781</v>
      </c>
      <c r="B33" s="504" t="s">
        <v>489</v>
      </c>
      <c r="C33" s="504" t="s">
        <v>785</v>
      </c>
      <c r="D33" s="506"/>
      <c r="E33" s="506"/>
      <c r="F33" s="506"/>
      <c r="G33" s="506"/>
      <c r="H33" s="506"/>
      <c r="I33" s="506"/>
      <c r="J33" s="506"/>
      <c r="K33" s="505">
        <f>D33+E33+F33+G33-H33-I33-J33</f>
        <v>0</v>
      </c>
    </row>
    <row r="34" spans="1:11" s="431" customFormat="1" ht="30" customHeight="1">
      <c r="A34" s="503" t="s">
        <v>782</v>
      </c>
      <c r="B34" s="504" t="s">
        <v>489</v>
      </c>
      <c r="C34" s="504" t="s">
        <v>785</v>
      </c>
      <c r="D34" s="506"/>
      <c r="E34" s="506"/>
      <c r="F34" s="506"/>
      <c r="G34" s="506"/>
      <c r="H34" s="506"/>
      <c r="I34" s="506"/>
      <c r="J34" s="506"/>
      <c r="K34" s="505">
        <f>D34+E34+F34+G34-H34-I34-J34</f>
        <v>0</v>
      </c>
    </row>
    <row r="35" spans="1:11" s="431" customFormat="1" ht="30" customHeight="1">
      <c r="A35" s="503" t="s">
        <v>139</v>
      </c>
      <c r="B35" s="504" t="s">
        <v>489</v>
      </c>
      <c r="C35" s="504" t="s">
        <v>785</v>
      </c>
      <c r="D35" s="505">
        <f>D31+D32+D33-D34</f>
        <v>0</v>
      </c>
      <c r="E35" s="505">
        <f t="shared" ref="E35:K35" si="8">E31+E32+E33-E34</f>
        <v>0</v>
      </c>
      <c r="F35" s="505">
        <f t="shared" si="8"/>
        <v>0</v>
      </c>
      <c r="G35" s="505">
        <f t="shared" si="8"/>
        <v>0</v>
      </c>
      <c r="H35" s="505">
        <f t="shared" si="8"/>
        <v>0</v>
      </c>
      <c r="I35" s="505">
        <f t="shared" si="8"/>
        <v>0</v>
      </c>
      <c r="J35" s="505">
        <f t="shared" si="8"/>
        <v>0</v>
      </c>
      <c r="K35" s="505">
        <f t="shared" si="8"/>
        <v>0</v>
      </c>
    </row>
    <row r="36" spans="1:11" s="431" customFormat="1" ht="30" customHeight="1">
      <c r="A36" s="503" t="s">
        <v>783</v>
      </c>
      <c r="B36" s="504" t="s">
        <v>489</v>
      </c>
      <c r="C36" s="504" t="s">
        <v>785</v>
      </c>
      <c r="D36" s="505">
        <f>D30-D35</f>
        <v>0</v>
      </c>
      <c r="E36" s="505">
        <f t="shared" ref="E36:K36" si="9">E30-E35</f>
        <v>0</v>
      </c>
      <c r="F36" s="505">
        <f t="shared" si="9"/>
        <v>0</v>
      </c>
      <c r="G36" s="505">
        <f t="shared" si="9"/>
        <v>0</v>
      </c>
      <c r="H36" s="505">
        <f t="shared" si="9"/>
        <v>0</v>
      </c>
      <c r="I36" s="505">
        <f t="shared" si="9"/>
        <v>0</v>
      </c>
      <c r="J36" s="505">
        <f t="shared" si="9"/>
        <v>0</v>
      </c>
      <c r="K36" s="505">
        <f t="shared" si="9"/>
        <v>0</v>
      </c>
    </row>
    <row r="37" spans="1:11" s="431" customFormat="1" ht="30" customHeight="1">
      <c r="A37" s="502" t="s">
        <v>772</v>
      </c>
      <c r="B37" s="504" t="s">
        <v>490</v>
      </c>
      <c r="C37" s="504" t="s">
        <v>786</v>
      </c>
      <c r="D37" s="506"/>
      <c r="E37" s="506"/>
      <c r="F37" s="506"/>
      <c r="G37" s="506"/>
      <c r="H37" s="506"/>
      <c r="I37" s="506"/>
      <c r="J37" s="506"/>
      <c r="K37" s="505">
        <f>D37+E37+F37+G37-H37-I37-J37</f>
        <v>0</v>
      </c>
    </row>
    <row r="38" spans="1:11" s="431" customFormat="1" ht="30" customHeight="1">
      <c r="A38" s="502" t="s">
        <v>775</v>
      </c>
      <c r="B38" s="504" t="s">
        <v>490</v>
      </c>
      <c r="C38" s="504" t="s">
        <v>786</v>
      </c>
      <c r="D38" s="506"/>
      <c r="E38" s="506"/>
      <c r="F38" s="506"/>
      <c r="G38" s="506"/>
      <c r="H38" s="506"/>
      <c r="I38" s="506"/>
      <c r="J38" s="506"/>
      <c r="K38" s="505">
        <f>D38+E38+F38+G38-H38-I38-J38</f>
        <v>0</v>
      </c>
    </row>
    <row r="39" spans="1:11" s="431" customFormat="1" ht="40">
      <c r="A39" s="503" t="s">
        <v>776</v>
      </c>
      <c r="B39" s="504" t="s">
        <v>490</v>
      </c>
      <c r="C39" s="504" t="s">
        <v>786</v>
      </c>
      <c r="D39" s="506"/>
      <c r="E39" s="506"/>
      <c r="F39" s="506"/>
      <c r="G39" s="506"/>
      <c r="H39" s="506"/>
      <c r="I39" s="506"/>
      <c r="J39" s="506"/>
      <c r="K39" s="505">
        <f>D39+E39+F39+G39-H39-I39-J39</f>
        <v>0</v>
      </c>
    </row>
    <row r="40" spans="1:11" s="431" customFormat="1" ht="40">
      <c r="A40" s="503" t="s">
        <v>777</v>
      </c>
      <c r="B40" s="504" t="s">
        <v>490</v>
      </c>
      <c r="C40" s="504" t="s">
        <v>786</v>
      </c>
      <c r="D40" s="506"/>
      <c r="E40" s="506"/>
      <c r="F40" s="506"/>
      <c r="G40" s="506"/>
      <c r="H40" s="506"/>
      <c r="I40" s="506"/>
      <c r="J40" s="506"/>
      <c r="K40" s="505">
        <f>D40+E40+F40+G40-H40-I40-J40</f>
        <v>0</v>
      </c>
    </row>
    <row r="41" spans="1:11" s="431" customFormat="1" ht="30" customHeight="1">
      <c r="A41" s="503" t="s">
        <v>778</v>
      </c>
      <c r="B41" s="504" t="s">
        <v>490</v>
      </c>
      <c r="C41" s="504" t="s">
        <v>786</v>
      </c>
      <c r="D41" s="505">
        <f>D37-D38+D39-D40</f>
        <v>0</v>
      </c>
      <c r="E41" s="505">
        <f t="shared" ref="E41:K41" si="10">E37-E38+E39-E40</f>
        <v>0</v>
      </c>
      <c r="F41" s="505">
        <f t="shared" si="10"/>
        <v>0</v>
      </c>
      <c r="G41" s="505">
        <f t="shared" si="10"/>
        <v>0</v>
      </c>
      <c r="H41" s="505">
        <f t="shared" si="10"/>
        <v>0</v>
      </c>
      <c r="I41" s="505">
        <f t="shared" si="10"/>
        <v>0</v>
      </c>
      <c r="J41" s="505">
        <f t="shared" si="10"/>
        <v>0</v>
      </c>
      <c r="K41" s="505">
        <f t="shared" si="10"/>
        <v>0</v>
      </c>
    </row>
    <row r="42" spans="1:11" s="431" customFormat="1" ht="30" customHeight="1">
      <c r="A42" s="503" t="s">
        <v>779</v>
      </c>
      <c r="B42" s="504" t="s">
        <v>490</v>
      </c>
      <c r="C42" s="504" t="s">
        <v>786</v>
      </c>
      <c r="D42" s="506"/>
      <c r="E42" s="506"/>
      <c r="F42" s="506"/>
      <c r="G42" s="506"/>
      <c r="H42" s="506"/>
      <c r="I42" s="506"/>
      <c r="J42" s="506"/>
      <c r="K42" s="505">
        <f>D42+E42+F42+G42-H42-I42-J42</f>
        <v>0</v>
      </c>
    </row>
    <row r="43" spans="1:11" s="431" customFormat="1" ht="30" customHeight="1">
      <c r="A43" s="503" t="s">
        <v>780</v>
      </c>
      <c r="B43" s="504" t="s">
        <v>490</v>
      </c>
      <c r="C43" s="504" t="s">
        <v>786</v>
      </c>
      <c r="D43" s="506"/>
      <c r="E43" s="506"/>
      <c r="F43" s="506"/>
      <c r="G43" s="506"/>
      <c r="H43" s="506"/>
      <c r="I43" s="506"/>
      <c r="J43" s="506"/>
      <c r="K43" s="505">
        <f>D43+E43+F43+G43-H43-I43-J43</f>
        <v>0</v>
      </c>
    </row>
    <row r="44" spans="1:11" s="431" customFormat="1" ht="30" customHeight="1">
      <c r="A44" s="503" t="s">
        <v>781</v>
      </c>
      <c r="B44" s="504" t="s">
        <v>490</v>
      </c>
      <c r="C44" s="504" t="s">
        <v>786</v>
      </c>
      <c r="D44" s="506"/>
      <c r="E44" s="506"/>
      <c r="F44" s="506"/>
      <c r="G44" s="506"/>
      <c r="H44" s="506"/>
      <c r="I44" s="506"/>
      <c r="J44" s="506"/>
      <c r="K44" s="505">
        <f>D44+E44+F44+G44-H44-I44-J44</f>
        <v>0</v>
      </c>
    </row>
    <row r="45" spans="1:11" s="431" customFormat="1" ht="30" customHeight="1">
      <c r="A45" s="503" t="s">
        <v>782</v>
      </c>
      <c r="B45" s="504" t="s">
        <v>490</v>
      </c>
      <c r="C45" s="504" t="s">
        <v>786</v>
      </c>
      <c r="D45" s="506"/>
      <c r="E45" s="506"/>
      <c r="F45" s="506"/>
      <c r="G45" s="506"/>
      <c r="H45" s="506"/>
      <c r="I45" s="506"/>
      <c r="J45" s="506"/>
      <c r="K45" s="505">
        <f>D45+E45+F45+G45-H45-I45-J45</f>
        <v>0</v>
      </c>
    </row>
    <row r="46" spans="1:11" s="431" customFormat="1" ht="30" customHeight="1">
      <c r="A46" s="503" t="s">
        <v>139</v>
      </c>
      <c r="B46" s="504" t="s">
        <v>490</v>
      </c>
      <c r="C46" s="504" t="s">
        <v>786</v>
      </c>
      <c r="D46" s="505">
        <f>D42+D43+D44-D45</f>
        <v>0</v>
      </c>
      <c r="E46" s="505">
        <f t="shared" ref="E46:K46" si="11">E42+E43+E44-E45</f>
        <v>0</v>
      </c>
      <c r="F46" s="505">
        <f t="shared" si="11"/>
        <v>0</v>
      </c>
      <c r="G46" s="505">
        <f t="shared" si="11"/>
        <v>0</v>
      </c>
      <c r="H46" s="505">
        <f t="shared" si="11"/>
        <v>0</v>
      </c>
      <c r="I46" s="505">
        <f t="shared" si="11"/>
        <v>0</v>
      </c>
      <c r="J46" s="505">
        <f t="shared" si="11"/>
        <v>0</v>
      </c>
      <c r="K46" s="505">
        <f t="shared" si="11"/>
        <v>0</v>
      </c>
    </row>
    <row r="47" spans="1:11" s="431" customFormat="1" ht="30" customHeight="1">
      <c r="A47" s="503" t="s">
        <v>783</v>
      </c>
      <c r="B47" s="504" t="s">
        <v>490</v>
      </c>
      <c r="C47" s="504" t="s">
        <v>786</v>
      </c>
      <c r="D47" s="505">
        <f>D41-D46</f>
        <v>0</v>
      </c>
      <c r="E47" s="505">
        <f t="shared" ref="E47:K47" si="12">E41-E46</f>
        <v>0</v>
      </c>
      <c r="F47" s="505">
        <f t="shared" si="12"/>
        <v>0</v>
      </c>
      <c r="G47" s="505">
        <f t="shared" si="12"/>
        <v>0</v>
      </c>
      <c r="H47" s="505">
        <f t="shared" si="12"/>
        <v>0</v>
      </c>
      <c r="I47" s="505">
        <f t="shared" si="12"/>
        <v>0</v>
      </c>
      <c r="J47" s="505">
        <f t="shared" si="12"/>
        <v>0</v>
      </c>
      <c r="K47" s="505">
        <f t="shared" si="12"/>
        <v>0</v>
      </c>
    </row>
    <row r="48" spans="1:11" s="431" customFormat="1" ht="30" customHeight="1">
      <c r="A48" s="502" t="s">
        <v>772</v>
      </c>
      <c r="B48" s="504" t="s">
        <v>491</v>
      </c>
      <c r="C48" s="504" t="s">
        <v>787</v>
      </c>
      <c r="D48" s="506"/>
      <c r="E48" s="506"/>
      <c r="F48" s="506"/>
      <c r="G48" s="506"/>
      <c r="H48" s="506"/>
      <c r="I48" s="506"/>
      <c r="J48" s="506"/>
      <c r="K48" s="505">
        <f>D48+E48+F48+G48-H48-I48-J48</f>
        <v>0</v>
      </c>
    </row>
    <row r="49" spans="1:11" s="431" customFormat="1" ht="30" customHeight="1">
      <c r="A49" s="502" t="s">
        <v>775</v>
      </c>
      <c r="B49" s="504" t="s">
        <v>491</v>
      </c>
      <c r="C49" s="504" t="s">
        <v>787</v>
      </c>
      <c r="D49" s="506"/>
      <c r="E49" s="506"/>
      <c r="F49" s="506"/>
      <c r="G49" s="506"/>
      <c r="H49" s="506"/>
      <c r="I49" s="506"/>
      <c r="J49" s="506"/>
      <c r="K49" s="505">
        <f>D49+E49+F49+G49-H49-I49-J49</f>
        <v>0</v>
      </c>
    </row>
    <row r="50" spans="1:11" s="431" customFormat="1" ht="40">
      <c r="A50" s="503" t="s">
        <v>776</v>
      </c>
      <c r="B50" s="504" t="s">
        <v>491</v>
      </c>
      <c r="C50" s="504" t="s">
        <v>787</v>
      </c>
      <c r="D50" s="506"/>
      <c r="E50" s="506"/>
      <c r="F50" s="506"/>
      <c r="G50" s="506"/>
      <c r="H50" s="506"/>
      <c r="I50" s="506"/>
      <c r="J50" s="506"/>
      <c r="K50" s="505">
        <f>D50+E50+F50+G50-H50-I50-J50</f>
        <v>0</v>
      </c>
    </row>
    <row r="51" spans="1:11" s="431" customFormat="1" ht="40">
      <c r="A51" s="503" t="s">
        <v>777</v>
      </c>
      <c r="B51" s="504" t="s">
        <v>491</v>
      </c>
      <c r="C51" s="504" t="s">
        <v>787</v>
      </c>
      <c r="D51" s="506"/>
      <c r="E51" s="506"/>
      <c r="F51" s="506"/>
      <c r="G51" s="506"/>
      <c r="H51" s="506"/>
      <c r="I51" s="506"/>
      <c r="J51" s="506"/>
      <c r="K51" s="505">
        <f>D51+E51+F51+G51-H51-I51-J51</f>
        <v>0</v>
      </c>
    </row>
    <row r="52" spans="1:11" s="431" customFormat="1" ht="30" customHeight="1">
      <c r="A52" s="503" t="s">
        <v>778</v>
      </c>
      <c r="B52" s="504" t="s">
        <v>491</v>
      </c>
      <c r="C52" s="504" t="s">
        <v>787</v>
      </c>
      <c r="D52" s="505">
        <f>D48-D49+D50-D51</f>
        <v>0</v>
      </c>
      <c r="E52" s="505">
        <f t="shared" ref="E52:K52" si="13">E48-E49+E50-E51</f>
        <v>0</v>
      </c>
      <c r="F52" s="505">
        <f t="shared" si="13"/>
        <v>0</v>
      </c>
      <c r="G52" s="505">
        <f t="shared" si="13"/>
        <v>0</v>
      </c>
      <c r="H52" s="505">
        <f t="shared" si="13"/>
        <v>0</v>
      </c>
      <c r="I52" s="505">
        <f t="shared" si="13"/>
        <v>0</v>
      </c>
      <c r="J52" s="505">
        <f t="shared" si="13"/>
        <v>0</v>
      </c>
      <c r="K52" s="505">
        <f t="shared" si="13"/>
        <v>0</v>
      </c>
    </row>
    <row r="53" spans="1:11" s="431" customFormat="1" ht="30" customHeight="1">
      <c r="A53" s="503" t="s">
        <v>779</v>
      </c>
      <c r="B53" s="504" t="s">
        <v>491</v>
      </c>
      <c r="C53" s="504" t="s">
        <v>787</v>
      </c>
      <c r="D53" s="506"/>
      <c r="E53" s="506"/>
      <c r="F53" s="506"/>
      <c r="G53" s="506"/>
      <c r="H53" s="506"/>
      <c r="I53" s="506"/>
      <c r="J53" s="506"/>
      <c r="K53" s="505">
        <f>D53+E53+F53+G53-H53-I53-J53</f>
        <v>0</v>
      </c>
    </row>
    <row r="54" spans="1:11" s="431" customFormat="1" ht="30" customHeight="1">
      <c r="A54" s="503" t="s">
        <v>780</v>
      </c>
      <c r="B54" s="504" t="s">
        <v>491</v>
      </c>
      <c r="C54" s="504" t="s">
        <v>787</v>
      </c>
      <c r="D54" s="506"/>
      <c r="E54" s="506"/>
      <c r="F54" s="506"/>
      <c r="G54" s="506"/>
      <c r="H54" s="506"/>
      <c r="I54" s="506"/>
      <c r="J54" s="506"/>
      <c r="K54" s="505">
        <f>D54+E54+F54+G54-H54-I54-J54</f>
        <v>0</v>
      </c>
    </row>
    <row r="55" spans="1:11" s="431" customFormat="1" ht="30" customHeight="1">
      <c r="A55" s="503" t="s">
        <v>781</v>
      </c>
      <c r="B55" s="504" t="s">
        <v>491</v>
      </c>
      <c r="C55" s="504" t="s">
        <v>787</v>
      </c>
      <c r="D55" s="506"/>
      <c r="E55" s="506"/>
      <c r="F55" s="506"/>
      <c r="G55" s="506"/>
      <c r="H55" s="506"/>
      <c r="I55" s="506"/>
      <c r="J55" s="506"/>
      <c r="K55" s="505">
        <f>D55+E55+F55+G55-H55-I55-J55</f>
        <v>0</v>
      </c>
    </row>
    <row r="56" spans="1:11" s="431" customFormat="1" ht="30" customHeight="1">
      <c r="A56" s="503" t="s">
        <v>782</v>
      </c>
      <c r="B56" s="504" t="s">
        <v>491</v>
      </c>
      <c r="C56" s="504" t="s">
        <v>787</v>
      </c>
      <c r="D56" s="506"/>
      <c r="E56" s="506"/>
      <c r="F56" s="506"/>
      <c r="G56" s="506"/>
      <c r="H56" s="506"/>
      <c r="I56" s="506"/>
      <c r="J56" s="506"/>
      <c r="K56" s="505">
        <f>D56+E56+F56+G56-H56-I56-J56</f>
        <v>0</v>
      </c>
    </row>
    <row r="57" spans="1:11" s="431" customFormat="1" ht="30" customHeight="1">
      <c r="A57" s="503" t="s">
        <v>139</v>
      </c>
      <c r="B57" s="504" t="s">
        <v>491</v>
      </c>
      <c r="C57" s="504" t="s">
        <v>787</v>
      </c>
      <c r="D57" s="505">
        <f>D53+D54+D55-D56</f>
        <v>0</v>
      </c>
      <c r="E57" s="505">
        <f t="shared" ref="E57:K57" si="14">E53+E54+E55-E56</f>
        <v>0</v>
      </c>
      <c r="F57" s="505">
        <f t="shared" si="14"/>
        <v>0</v>
      </c>
      <c r="G57" s="505">
        <f t="shared" si="14"/>
        <v>0</v>
      </c>
      <c r="H57" s="505">
        <f t="shared" si="14"/>
        <v>0</v>
      </c>
      <c r="I57" s="505">
        <f t="shared" si="14"/>
        <v>0</v>
      </c>
      <c r="J57" s="505">
        <f t="shared" si="14"/>
        <v>0</v>
      </c>
      <c r="K57" s="505">
        <f t="shared" si="14"/>
        <v>0</v>
      </c>
    </row>
    <row r="58" spans="1:11" s="431" customFormat="1" ht="30" customHeight="1">
      <c r="A58" s="503" t="s">
        <v>783</v>
      </c>
      <c r="B58" s="504" t="s">
        <v>491</v>
      </c>
      <c r="C58" s="504" t="s">
        <v>787</v>
      </c>
      <c r="D58" s="505">
        <f>D52-D57</f>
        <v>0</v>
      </c>
      <c r="E58" s="505">
        <f t="shared" ref="E58:K58" si="15">E52-E57</f>
        <v>0</v>
      </c>
      <c r="F58" s="505">
        <f t="shared" si="15"/>
        <v>0</v>
      </c>
      <c r="G58" s="505">
        <f t="shared" si="15"/>
        <v>0</v>
      </c>
      <c r="H58" s="505">
        <f t="shared" si="15"/>
        <v>0</v>
      </c>
      <c r="I58" s="505">
        <f t="shared" si="15"/>
        <v>0</v>
      </c>
      <c r="J58" s="505">
        <f t="shared" si="15"/>
        <v>0</v>
      </c>
      <c r="K58" s="505">
        <f t="shared" si="15"/>
        <v>0</v>
      </c>
    </row>
    <row r="59" spans="1:11" s="431" customFormat="1" ht="30" customHeight="1">
      <c r="A59" s="502" t="s">
        <v>772</v>
      </c>
      <c r="B59" s="504" t="s">
        <v>492</v>
      </c>
      <c r="C59" s="504" t="s">
        <v>788</v>
      </c>
      <c r="D59" s="506"/>
      <c r="E59" s="506"/>
      <c r="F59" s="506"/>
      <c r="G59" s="506"/>
      <c r="H59" s="506"/>
      <c r="I59" s="506"/>
      <c r="J59" s="506"/>
      <c r="K59" s="505">
        <f>D59+E59+F59+G59-H59-I59-J59</f>
        <v>0</v>
      </c>
    </row>
    <row r="60" spans="1:11" s="431" customFormat="1" ht="30" customHeight="1">
      <c r="A60" s="502" t="s">
        <v>775</v>
      </c>
      <c r="B60" s="504" t="s">
        <v>492</v>
      </c>
      <c r="C60" s="504" t="s">
        <v>788</v>
      </c>
      <c r="D60" s="506"/>
      <c r="E60" s="506"/>
      <c r="F60" s="506"/>
      <c r="G60" s="506"/>
      <c r="H60" s="506"/>
      <c r="I60" s="506"/>
      <c r="J60" s="506"/>
      <c r="K60" s="505">
        <f>D60+E60+F60+G60-H60-I60-J60</f>
        <v>0</v>
      </c>
    </row>
    <row r="61" spans="1:11" s="431" customFormat="1" ht="40">
      <c r="A61" s="503" t="s">
        <v>776</v>
      </c>
      <c r="B61" s="504" t="s">
        <v>492</v>
      </c>
      <c r="C61" s="504" t="s">
        <v>788</v>
      </c>
      <c r="D61" s="506"/>
      <c r="E61" s="506"/>
      <c r="F61" s="506"/>
      <c r="G61" s="506"/>
      <c r="H61" s="506"/>
      <c r="I61" s="506"/>
      <c r="J61" s="506"/>
      <c r="K61" s="505">
        <f>D61+E61+F61+G61-H61-I61-J61</f>
        <v>0</v>
      </c>
    </row>
    <row r="62" spans="1:11" s="431" customFormat="1" ht="40">
      <c r="A62" s="503" t="s">
        <v>777</v>
      </c>
      <c r="B62" s="504" t="s">
        <v>492</v>
      </c>
      <c r="C62" s="504" t="s">
        <v>788</v>
      </c>
      <c r="D62" s="506"/>
      <c r="E62" s="506"/>
      <c r="F62" s="506"/>
      <c r="G62" s="506"/>
      <c r="H62" s="506"/>
      <c r="I62" s="506"/>
      <c r="J62" s="506"/>
      <c r="K62" s="505">
        <f>D62+E62+F62+G62-H62-I62-J62</f>
        <v>0</v>
      </c>
    </row>
    <row r="63" spans="1:11" s="431" customFormat="1" ht="30" customHeight="1">
      <c r="A63" s="503" t="s">
        <v>778</v>
      </c>
      <c r="B63" s="504" t="s">
        <v>492</v>
      </c>
      <c r="C63" s="504" t="s">
        <v>788</v>
      </c>
      <c r="D63" s="505">
        <f>D59-D60+D61-D62</f>
        <v>0</v>
      </c>
      <c r="E63" s="505">
        <f t="shared" ref="E63:K63" si="16">E59-E60+E61-E62</f>
        <v>0</v>
      </c>
      <c r="F63" s="505">
        <f t="shared" si="16"/>
        <v>0</v>
      </c>
      <c r="G63" s="505">
        <f t="shared" si="16"/>
        <v>0</v>
      </c>
      <c r="H63" s="505">
        <f t="shared" si="16"/>
        <v>0</v>
      </c>
      <c r="I63" s="505">
        <f t="shared" si="16"/>
        <v>0</v>
      </c>
      <c r="J63" s="505">
        <f t="shared" si="16"/>
        <v>0</v>
      </c>
      <c r="K63" s="505">
        <f t="shared" si="16"/>
        <v>0</v>
      </c>
    </row>
    <row r="64" spans="1:11" s="431" customFormat="1" ht="30" customHeight="1">
      <c r="A64" s="503" t="s">
        <v>779</v>
      </c>
      <c r="B64" s="504" t="s">
        <v>492</v>
      </c>
      <c r="C64" s="504" t="s">
        <v>788</v>
      </c>
      <c r="D64" s="506"/>
      <c r="E64" s="506"/>
      <c r="F64" s="506"/>
      <c r="G64" s="506"/>
      <c r="H64" s="506"/>
      <c r="I64" s="506"/>
      <c r="J64" s="506"/>
      <c r="K64" s="505">
        <f>D64+E64+F64+G64-H64-I64-J64</f>
        <v>0</v>
      </c>
    </row>
    <row r="65" spans="1:11" s="431" customFormat="1" ht="30" customHeight="1">
      <c r="A65" s="503" t="s">
        <v>780</v>
      </c>
      <c r="B65" s="504" t="s">
        <v>492</v>
      </c>
      <c r="C65" s="504" t="s">
        <v>788</v>
      </c>
      <c r="D65" s="506"/>
      <c r="E65" s="506"/>
      <c r="F65" s="506"/>
      <c r="G65" s="506"/>
      <c r="H65" s="506"/>
      <c r="I65" s="506"/>
      <c r="J65" s="506"/>
      <c r="K65" s="505">
        <f>D65+E65+F65+G65-H65-I65-J65</f>
        <v>0</v>
      </c>
    </row>
    <row r="66" spans="1:11" s="431" customFormat="1" ht="30" customHeight="1">
      <c r="A66" s="503" t="s">
        <v>781</v>
      </c>
      <c r="B66" s="504" t="s">
        <v>492</v>
      </c>
      <c r="C66" s="504" t="s">
        <v>788</v>
      </c>
      <c r="D66" s="506"/>
      <c r="E66" s="506"/>
      <c r="F66" s="506"/>
      <c r="G66" s="506"/>
      <c r="H66" s="506"/>
      <c r="I66" s="506"/>
      <c r="J66" s="506"/>
      <c r="K66" s="505">
        <f>D66+E66+F66+G66-H66-I66-J66</f>
        <v>0</v>
      </c>
    </row>
    <row r="67" spans="1:11" s="431" customFormat="1" ht="30" customHeight="1">
      <c r="A67" s="503" t="s">
        <v>782</v>
      </c>
      <c r="B67" s="504" t="s">
        <v>492</v>
      </c>
      <c r="C67" s="504" t="s">
        <v>788</v>
      </c>
      <c r="D67" s="506"/>
      <c r="E67" s="506"/>
      <c r="F67" s="506"/>
      <c r="G67" s="506"/>
      <c r="H67" s="506"/>
      <c r="I67" s="506"/>
      <c r="J67" s="506"/>
      <c r="K67" s="505">
        <f>D67+E67+F67+G67-H67-I67-J67</f>
        <v>0</v>
      </c>
    </row>
    <row r="68" spans="1:11" s="431" customFormat="1" ht="30" customHeight="1">
      <c r="A68" s="503" t="s">
        <v>139</v>
      </c>
      <c r="B68" s="504" t="s">
        <v>492</v>
      </c>
      <c r="C68" s="504" t="s">
        <v>788</v>
      </c>
      <c r="D68" s="505">
        <f>D64+D65+D66-D67</f>
        <v>0</v>
      </c>
      <c r="E68" s="505">
        <f t="shared" ref="E68:K68" si="17">E64+E65+E66-E67</f>
        <v>0</v>
      </c>
      <c r="F68" s="505">
        <f t="shared" si="17"/>
        <v>0</v>
      </c>
      <c r="G68" s="505">
        <f t="shared" si="17"/>
        <v>0</v>
      </c>
      <c r="H68" s="505">
        <f t="shared" si="17"/>
        <v>0</v>
      </c>
      <c r="I68" s="505">
        <f t="shared" si="17"/>
        <v>0</v>
      </c>
      <c r="J68" s="505">
        <f t="shared" si="17"/>
        <v>0</v>
      </c>
      <c r="K68" s="505">
        <f t="shared" si="17"/>
        <v>0</v>
      </c>
    </row>
    <row r="69" spans="1:11" s="431" customFormat="1" ht="30" customHeight="1">
      <c r="A69" s="503" t="s">
        <v>783</v>
      </c>
      <c r="B69" s="504" t="s">
        <v>492</v>
      </c>
      <c r="C69" s="504" t="s">
        <v>788</v>
      </c>
      <c r="D69" s="505">
        <f>D63-D68</f>
        <v>0</v>
      </c>
      <c r="E69" s="505">
        <f t="shared" ref="E69:K69" si="18">E63-E68</f>
        <v>0</v>
      </c>
      <c r="F69" s="505">
        <f t="shared" si="18"/>
        <v>0</v>
      </c>
      <c r="G69" s="505">
        <f t="shared" si="18"/>
        <v>0</v>
      </c>
      <c r="H69" s="505">
        <f t="shared" si="18"/>
        <v>0</v>
      </c>
      <c r="I69" s="505">
        <f t="shared" si="18"/>
        <v>0</v>
      </c>
      <c r="J69" s="505">
        <f t="shared" si="18"/>
        <v>0</v>
      </c>
      <c r="K69" s="505">
        <f t="shared" si="18"/>
        <v>0</v>
      </c>
    </row>
    <row r="70" spans="1:11" s="431" customFormat="1" ht="30" customHeight="1">
      <c r="A70" s="502" t="s">
        <v>772</v>
      </c>
      <c r="B70" s="504" t="s">
        <v>789</v>
      </c>
      <c r="C70" s="504" t="s">
        <v>790</v>
      </c>
      <c r="D70" s="506"/>
      <c r="E70" s="506"/>
      <c r="F70" s="506"/>
      <c r="G70" s="506"/>
      <c r="H70" s="506"/>
      <c r="I70" s="506"/>
      <c r="J70" s="506"/>
      <c r="K70" s="505">
        <f>D70+E70+F70+G70-H70-I70-J70</f>
        <v>0</v>
      </c>
    </row>
    <row r="71" spans="1:11" s="431" customFormat="1" ht="30" customHeight="1">
      <c r="A71" s="502" t="s">
        <v>775</v>
      </c>
      <c r="B71" s="504" t="s">
        <v>789</v>
      </c>
      <c r="C71" s="504" t="s">
        <v>790</v>
      </c>
      <c r="D71" s="506"/>
      <c r="E71" s="506"/>
      <c r="F71" s="506"/>
      <c r="G71" s="506"/>
      <c r="H71" s="506"/>
      <c r="I71" s="506"/>
      <c r="J71" s="506"/>
      <c r="K71" s="505">
        <f>D71+E71+F71+G71-H71-I71-J71</f>
        <v>0</v>
      </c>
    </row>
    <row r="72" spans="1:11" s="431" customFormat="1" ht="40">
      <c r="A72" s="503" t="s">
        <v>776</v>
      </c>
      <c r="B72" s="504" t="s">
        <v>789</v>
      </c>
      <c r="C72" s="504" t="s">
        <v>790</v>
      </c>
      <c r="D72" s="506"/>
      <c r="E72" s="506"/>
      <c r="F72" s="506"/>
      <c r="G72" s="506"/>
      <c r="H72" s="506"/>
      <c r="I72" s="506"/>
      <c r="J72" s="506"/>
      <c r="K72" s="505">
        <f>D72+E72+F72+G72-H72-I72-J72</f>
        <v>0</v>
      </c>
    </row>
    <row r="73" spans="1:11" s="431" customFormat="1" ht="40">
      <c r="A73" s="503" t="s">
        <v>777</v>
      </c>
      <c r="B73" s="504" t="s">
        <v>789</v>
      </c>
      <c r="C73" s="504" t="s">
        <v>790</v>
      </c>
      <c r="D73" s="506"/>
      <c r="E73" s="506"/>
      <c r="F73" s="506"/>
      <c r="G73" s="506"/>
      <c r="H73" s="506"/>
      <c r="I73" s="506"/>
      <c r="J73" s="506"/>
      <c r="K73" s="505">
        <f>D73+E73+F73+G73-H73-I73-J73</f>
        <v>0</v>
      </c>
    </row>
    <row r="74" spans="1:11" s="431" customFormat="1" ht="30" customHeight="1">
      <c r="A74" s="503" t="s">
        <v>778</v>
      </c>
      <c r="B74" s="504" t="s">
        <v>789</v>
      </c>
      <c r="C74" s="504" t="s">
        <v>790</v>
      </c>
      <c r="D74" s="505">
        <f>D70-D71+D72-D73</f>
        <v>0</v>
      </c>
      <c r="E74" s="505">
        <f t="shared" ref="E74:K74" si="19">E70-E71+E72-E73</f>
        <v>0</v>
      </c>
      <c r="F74" s="505">
        <f t="shared" si="19"/>
        <v>0</v>
      </c>
      <c r="G74" s="505">
        <f t="shared" si="19"/>
        <v>0</v>
      </c>
      <c r="H74" s="505">
        <f t="shared" si="19"/>
        <v>0</v>
      </c>
      <c r="I74" s="505">
        <f t="shared" si="19"/>
        <v>0</v>
      </c>
      <c r="J74" s="505">
        <f t="shared" si="19"/>
        <v>0</v>
      </c>
      <c r="K74" s="505">
        <f t="shared" si="19"/>
        <v>0</v>
      </c>
    </row>
    <row r="75" spans="1:11" s="431" customFormat="1" ht="30" customHeight="1">
      <c r="A75" s="503" t="s">
        <v>779</v>
      </c>
      <c r="B75" s="504" t="s">
        <v>789</v>
      </c>
      <c r="C75" s="504" t="s">
        <v>790</v>
      </c>
      <c r="D75" s="506"/>
      <c r="E75" s="506"/>
      <c r="F75" s="506"/>
      <c r="G75" s="506"/>
      <c r="H75" s="506"/>
      <c r="I75" s="506"/>
      <c r="J75" s="506"/>
      <c r="K75" s="505">
        <f>D75+E75+F75+G75-H75-I75-J75</f>
        <v>0</v>
      </c>
    </row>
    <row r="76" spans="1:11" s="431" customFormat="1" ht="30" customHeight="1">
      <c r="A76" s="503" t="s">
        <v>780</v>
      </c>
      <c r="B76" s="504" t="s">
        <v>789</v>
      </c>
      <c r="C76" s="504" t="s">
        <v>790</v>
      </c>
      <c r="D76" s="506"/>
      <c r="E76" s="506"/>
      <c r="F76" s="506"/>
      <c r="G76" s="506"/>
      <c r="H76" s="506"/>
      <c r="I76" s="506"/>
      <c r="J76" s="506"/>
      <c r="K76" s="505">
        <f>D76+E76+F76+G76-H76-I76-J76</f>
        <v>0</v>
      </c>
    </row>
    <row r="77" spans="1:11" s="431" customFormat="1" ht="30" customHeight="1">
      <c r="A77" s="503" t="s">
        <v>781</v>
      </c>
      <c r="B77" s="504" t="s">
        <v>789</v>
      </c>
      <c r="C77" s="504" t="s">
        <v>790</v>
      </c>
      <c r="D77" s="506"/>
      <c r="E77" s="506"/>
      <c r="F77" s="506"/>
      <c r="G77" s="506"/>
      <c r="H77" s="506"/>
      <c r="I77" s="506"/>
      <c r="J77" s="506"/>
      <c r="K77" s="505">
        <f>D77+E77+F77+G77-H77-I77-J77</f>
        <v>0</v>
      </c>
    </row>
    <row r="78" spans="1:11" s="431" customFormat="1" ht="30" customHeight="1">
      <c r="A78" s="503" t="s">
        <v>782</v>
      </c>
      <c r="B78" s="504" t="s">
        <v>789</v>
      </c>
      <c r="C78" s="504" t="s">
        <v>790</v>
      </c>
      <c r="D78" s="506"/>
      <c r="E78" s="506"/>
      <c r="F78" s="506"/>
      <c r="G78" s="506"/>
      <c r="H78" s="506"/>
      <c r="I78" s="506"/>
      <c r="J78" s="506"/>
      <c r="K78" s="505">
        <f>D78+E78+F78+G78-H78-I78-J78</f>
        <v>0</v>
      </c>
    </row>
    <row r="79" spans="1:11" s="431" customFormat="1" ht="30" customHeight="1">
      <c r="A79" s="503" t="s">
        <v>139</v>
      </c>
      <c r="B79" s="504" t="s">
        <v>789</v>
      </c>
      <c r="C79" s="504" t="s">
        <v>790</v>
      </c>
      <c r="D79" s="505">
        <f>D75+D76+D77-D78</f>
        <v>0</v>
      </c>
      <c r="E79" s="505">
        <f t="shared" ref="E79:K79" si="20">E75+E76+E77-E78</f>
        <v>0</v>
      </c>
      <c r="F79" s="505">
        <f t="shared" si="20"/>
        <v>0</v>
      </c>
      <c r="G79" s="505">
        <f t="shared" si="20"/>
        <v>0</v>
      </c>
      <c r="H79" s="505">
        <f t="shared" si="20"/>
        <v>0</v>
      </c>
      <c r="I79" s="505">
        <f t="shared" si="20"/>
        <v>0</v>
      </c>
      <c r="J79" s="505">
        <f t="shared" si="20"/>
        <v>0</v>
      </c>
      <c r="K79" s="505">
        <f t="shared" si="20"/>
        <v>0</v>
      </c>
    </row>
    <row r="80" spans="1:11" s="431" customFormat="1" ht="30" customHeight="1">
      <c r="A80" s="503" t="s">
        <v>783</v>
      </c>
      <c r="B80" s="504" t="s">
        <v>789</v>
      </c>
      <c r="C80" s="504" t="s">
        <v>790</v>
      </c>
      <c r="D80" s="505">
        <f>D74-D79</f>
        <v>0</v>
      </c>
      <c r="E80" s="505">
        <f t="shared" ref="E80:K80" si="21">E74-E79</f>
        <v>0</v>
      </c>
      <c r="F80" s="505">
        <f t="shared" si="21"/>
        <v>0</v>
      </c>
      <c r="G80" s="505">
        <f t="shared" si="21"/>
        <v>0</v>
      </c>
      <c r="H80" s="505">
        <f t="shared" si="21"/>
        <v>0</v>
      </c>
      <c r="I80" s="505">
        <f t="shared" si="21"/>
        <v>0</v>
      </c>
      <c r="J80" s="505">
        <f t="shared" si="21"/>
        <v>0</v>
      </c>
      <c r="K80" s="505">
        <f t="shared" si="21"/>
        <v>0</v>
      </c>
    </row>
    <row r="81" spans="1:11" s="431" customFormat="1" ht="30" customHeight="1">
      <c r="A81" s="502" t="s">
        <v>772</v>
      </c>
      <c r="B81" s="504" t="s">
        <v>791</v>
      </c>
      <c r="C81" s="504" t="s">
        <v>792</v>
      </c>
      <c r="D81" s="506"/>
      <c r="E81" s="506"/>
      <c r="F81" s="506"/>
      <c r="G81" s="506"/>
      <c r="H81" s="506"/>
      <c r="I81" s="506"/>
      <c r="J81" s="506"/>
      <c r="K81" s="505">
        <f>D81+E81+F81+G81-H81-I81-J81</f>
        <v>0</v>
      </c>
    </row>
    <row r="82" spans="1:11" s="431" customFormat="1" ht="30" customHeight="1">
      <c r="A82" s="502" t="s">
        <v>775</v>
      </c>
      <c r="B82" s="504" t="s">
        <v>791</v>
      </c>
      <c r="C82" s="504" t="s">
        <v>792</v>
      </c>
      <c r="D82" s="506"/>
      <c r="E82" s="506"/>
      <c r="F82" s="506"/>
      <c r="G82" s="506"/>
      <c r="H82" s="506"/>
      <c r="I82" s="506"/>
      <c r="J82" s="506"/>
      <c r="K82" s="505">
        <f>D82+E82+F82+G82-H82-I82-J82</f>
        <v>0</v>
      </c>
    </row>
    <row r="83" spans="1:11" s="431" customFormat="1" ht="40">
      <c r="A83" s="503" t="s">
        <v>776</v>
      </c>
      <c r="B83" s="504" t="s">
        <v>791</v>
      </c>
      <c r="C83" s="504" t="s">
        <v>792</v>
      </c>
      <c r="D83" s="506"/>
      <c r="E83" s="506"/>
      <c r="F83" s="506"/>
      <c r="G83" s="506"/>
      <c r="H83" s="506"/>
      <c r="I83" s="506"/>
      <c r="J83" s="506"/>
      <c r="K83" s="505">
        <f>D83+E83+F83+G83-H83-I83-J83</f>
        <v>0</v>
      </c>
    </row>
    <row r="84" spans="1:11" s="431" customFormat="1" ht="40">
      <c r="A84" s="503" t="s">
        <v>777</v>
      </c>
      <c r="B84" s="504" t="s">
        <v>791</v>
      </c>
      <c r="C84" s="504" t="s">
        <v>792</v>
      </c>
      <c r="D84" s="506"/>
      <c r="E84" s="506"/>
      <c r="F84" s="506"/>
      <c r="G84" s="506"/>
      <c r="H84" s="506"/>
      <c r="I84" s="506"/>
      <c r="J84" s="506"/>
      <c r="K84" s="505">
        <f>D84+E84+F84+G84-H84-I84-J84</f>
        <v>0</v>
      </c>
    </row>
    <row r="85" spans="1:11" s="431" customFormat="1" ht="30" customHeight="1">
      <c r="A85" s="503" t="s">
        <v>778</v>
      </c>
      <c r="B85" s="504" t="s">
        <v>791</v>
      </c>
      <c r="C85" s="504" t="s">
        <v>792</v>
      </c>
      <c r="D85" s="505">
        <f>D81-D82+D83-D84</f>
        <v>0</v>
      </c>
      <c r="E85" s="505">
        <f t="shared" ref="E85:K85" si="22">E81-E82+E83-E84</f>
        <v>0</v>
      </c>
      <c r="F85" s="505">
        <f t="shared" si="22"/>
        <v>0</v>
      </c>
      <c r="G85" s="505">
        <f t="shared" si="22"/>
        <v>0</v>
      </c>
      <c r="H85" s="505">
        <f t="shared" si="22"/>
        <v>0</v>
      </c>
      <c r="I85" s="505">
        <f t="shared" si="22"/>
        <v>0</v>
      </c>
      <c r="J85" s="505">
        <f t="shared" si="22"/>
        <v>0</v>
      </c>
      <c r="K85" s="505">
        <f t="shared" si="22"/>
        <v>0</v>
      </c>
    </row>
    <row r="86" spans="1:11" s="431" customFormat="1" ht="30" customHeight="1">
      <c r="A86" s="503" t="s">
        <v>779</v>
      </c>
      <c r="B86" s="504" t="s">
        <v>791</v>
      </c>
      <c r="C86" s="504" t="s">
        <v>792</v>
      </c>
      <c r="D86" s="506"/>
      <c r="E86" s="506"/>
      <c r="F86" s="506"/>
      <c r="G86" s="506"/>
      <c r="H86" s="506"/>
      <c r="I86" s="506"/>
      <c r="J86" s="506"/>
      <c r="K86" s="505">
        <f>D86+E86+F86+G86-H86-I86-J86</f>
        <v>0</v>
      </c>
    </row>
    <row r="87" spans="1:11" s="431" customFormat="1" ht="30" customHeight="1">
      <c r="A87" s="503" t="s">
        <v>780</v>
      </c>
      <c r="B87" s="504" t="s">
        <v>791</v>
      </c>
      <c r="C87" s="504" t="s">
        <v>792</v>
      </c>
      <c r="D87" s="506"/>
      <c r="E87" s="506"/>
      <c r="F87" s="506"/>
      <c r="G87" s="506"/>
      <c r="H87" s="506"/>
      <c r="I87" s="506"/>
      <c r="J87" s="506"/>
      <c r="K87" s="505">
        <f>D87+E87+F87+G87-H87-I87-J87</f>
        <v>0</v>
      </c>
    </row>
    <row r="88" spans="1:11" s="431" customFormat="1" ht="30" customHeight="1">
      <c r="A88" s="503" t="s">
        <v>781</v>
      </c>
      <c r="B88" s="504" t="s">
        <v>791</v>
      </c>
      <c r="C88" s="504" t="s">
        <v>792</v>
      </c>
      <c r="D88" s="506"/>
      <c r="E88" s="506"/>
      <c r="F88" s="506"/>
      <c r="G88" s="506"/>
      <c r="H88" s="506"/>
      <c r="I88" s="506"/>
      <c r="J88" s="506"/>
      <c r="K88" s="505">
        <f>D88+E88+F88+G88-H88-I88-J88</f>
        <v>0</v>
      </c>
    </row>
    <row r="89" spans="1:11" s="431" customFormat="1" ht="30" customHeight="1">
      <c r="A89" s="503" t="s">
        <v>782</v>
      </c>
      <c r="B89" s="504" t="s">
        <v>791</v>
      </c>
      <c r="C89" s="504" t="s">
        <v>792</v>
      </c>
      <c r="D89" s="506"/>
      <c r="E89" s="506"/>
      <c r="F89" s="506"/>
      <c r="G89" s="506"/>
      <c r="H89" s="506"/>
      <c r="I89" s="506"/>
      <c r="J89" s="506"/>
      <c r="K89" s="505">
        <f>D89+E89+F89+G89-H89-I89-J89</f>
        <v>0</v>
      </c>
    </row>
    <row r="90" spans="1:11" s="431" customFormat="1" ht="30" customHeight="1">
      <c r="A90" s="503" t="s">
        <v>139</v>
      </c>
      <c r="B90" s="504" t="s">
        <v>791</v>
      </c>
      <c r="C90" s="504" t="s">
        <v>792</v>
      </c>
      <c r="D90" s="505">
        <f>D86+D87+D88-D89</f>
        <v>0</v>
      </c>
      <c r="E90" s="505">
        <f t="shared" ref="E90:K90" si="23">E86+E87+E88-E89</f>
        <v>0</v>
      </c>
      <c r="F90" s="505">
        <f t="shared" si="23"/>
        <v>0</v>
      </c>
      <c r="G90" s="505">
        <f t="shared" si="23"/>
        <v>0</v>
      </c>
      <c r="H90" s="505">
        <f t="shared" si="23"/>
        <v>0</v>
      </c>
      <c r="I90" s="505">
        <f t="shared" si="23"/>
        <v>0</v>
      </c>
      <c r="J90" s="505">
        <f t="shared" si="23"/>
        <v>0</v>
      </c>
      <c r="K90" s="505">
        <f t="shared" si="23"/>
        <v>0</v>
      </c>
    </row>
    <row r="91" spans="1:11" s="431" customFormat="1" ht="30" customHeight="1">
      <c r="A91" s="503" t="s">
        <v>783</v>
      </c>
      <c r="B91" s="504" t="s">
        <v>791</v>
      </c>
      <c r="C91" s="504" t="s">
        <v>792</v>
      </c>
      <c r="D91" s="505">
        <f>D85-D90</f>
        <v>0</v>
      </c>
      <c r="E91" s="505">
        <f t="shared" ref="E91:K91" si="24">E85-E90</f>
        <v>0</v>
      </c>
      <c r="F91" s="505">
        <f t="shared" si="24"/>
        <v>0</v>
      </c>
      <c r="G91" s="505">
        <f t="shared" si="24"/>
        <v>0</v>
      </c>
      <c r="H91" s="505">
        <f t="shared" si="24"/>
        <v>0</v>
      </c>
      <c r="I91" s="505">
        <f t="shared" si="24"/>
        <v>0</v>
      </c>
      <c r="J91" s="505">
        <f t="shared" si="24"/>
        <v>0</v>
      </c>
      <c r="K91" s="505">
        <f t="shared" si="24"/>
        <v>0</v>
      </c>
    </row>
    <row r="92" spans="1:11" s="431" customFormat="1" ht="30" customHeight="1">
      <c r="A92" s="502" t="s">
        <v>772</v>
      </c>
      <c r="B92" s="504" t="s">
        <v>793</v>
      </c>
      <c r="C92" s="504" t="s">
        <v>794</v>
      </c>
      <c r="D92" s="506"/>
      <c r="E92" s="506"/>
      <c r="F92" s="506"/>
      <c r="G92" s="506"/>
      <c r="H92" s="506"/>
      <c r="I92" s="506"/>
      <c r="J92" s="506"/>
      <c r="K92" s="505">
        <f>D92+E92+F92+G92-H92-I92-J92</f>
        <v>0</v>
      </c>
    </row>
    <row r="93" spans="1:11" s="431" customFormat="1" ht="30" customHeight="1">
      <c r="A93" s="502" t="s">
        <v>775</v>
      </c>
      <c r="B93" s="504" t="s">
        <v>793</v>
      </c>
      <c r="C93" s="504" t="s">
        <v>794</v>
      </c>
      <c r="D93" s="506"/>
      <c r="E93" s="506"/>
      <c r="F93" s="506"/>
      <c r="G93" s="506"/>
      <c r="H93" s="506"/>
      <c r="I93" s="506"/>
      <c r="J93" s="506"/>
      <c r="K93" s="505">
        <f>D93+E93+F93+G93-H93-I93-J93</f>
        <v>0</v>
      </c>
    </row>
    <row r="94" spans="1:11" s="431" customFormat="1" ht="40">
      <c r="A94" s="503" t="s">
        <v>776</v>
      </c>
      <c r="B94" s="504" t="s">
        <v>793</v>
      </c>
      <c r="C94" s="504" t="s">
        <v>794</v>
      </c>
      <c r="D94" s="506"/>
      <c r="E94" s="506"/>
      <c r="F94" s="506"/>
      <c r="G94" s="506"/>
      <c r="H94" s="506"/>
      <c r="I94" s="506"/>
      <c r="J94" s="506"/>
      <c r="K94" s="505">
        <f>D94+E94+F94+G94-H94-I94-J94</f>
        <v>0</v>
      </c>
    </row>
    <row r="95" spans="1:11" s="431" customFormat="1" ht="40">
      <c r="A95" s="503" t="s">
        <v>777</v>
      </c>
      <c r="B95" s="504" t="s">
        <v>793</v>
      </c>
      <c r="C95" s="504" t="s">
        <v>794</v>
      </c>
      <c r="D95" s="506"/>
      <c r="E95" s="506"/>
      <c r="F95" s="506"/>
      <c r="G95" s="506"/>
      <c r="H95" s="506"/>
      <c r="I95" s="506"/>
      <c r="J95" s="506"/>
      <c r="K95" s="505">
        <f>D95+E95+F95+G95-H95-I95-J95</f>
        <v>0</v>
      </c>
    </row>
    <row r="96" spans="1:11" s="431" customFormat="1" ht="30" customHeight="1">
      <c r="A96" s="503" t="s">
        <v>778</v>
      </c>
      <c r="B96" s="504" t="s">
        <v>793</v>
      </c>
      <c r="C96" s="504" t="s">
        <v>794</v>
      </c>
      <c r="D96" s="505">
        <f>D92-D93+D94-D95</f>
        <v>0</v>
      </c>
      <c r="E96" s="505">
        <f t="shared" ref="E96:K96" si="25">E92-E93+E94-E95</f>
        <v>0</v>
      </c>
      <c r="F96" s="505">
        <f t="shared" si="25"/>
        <v>0</v>
      </c>
      <c r="G96" s="505">
        <f t="shared" si="25"/>
        <v>0</v>
      </c>
      <c r="H96" s="505">
        <f t="shared" si="25"/>
        <v>0</v>
      </c>
      <c r="I96" s="505">
        <f t="shared" si="25"/>
        <v>0</v>
      </c>
      <c r="J96" s="505">
        <f t="shared" si="25"/>
        <v>0</v>
      </c>
      <c r="K96" s="505">
        <f t="shared" si="25"/>
        <v>0</v>
      </c>
    </row>
    <row r="97" spans="1:11" s="431" customFormat="1" ht="30" customHeight="1">
      <c r="A97" s="503" t="s">
        <v>779</v>
      </c>
      <c r="B97" s="504" t="s">
        <v>793</v>
      </c>
      <c r="C97" s="504" t="s">
        <v>794</v>
      </c>
      <c r="D97" s="506"/>
      <c r="E97" s="506"/>
      <c r="F97" s="506"/>
      <c r="G97" s="506"/>
      <c r="H97" s="506"/>
      <c r="I97" s="506"/>
      <c r="J97" s="506"/>
      <c r="K97" s="505">
        <f>D97+E97+F97+G97-H97-I97-J97</f>
        <v>0</v>
      </c>
    </row>
    <row r="98" spans="1:11" s="431" customFormat="1" ht="30" customHeight="1">
      <c r="A98" s="503" t="s">
        <v>780</v>
      </c>
      <c r="B98" s="504" t="s">
        <v>793</v>
      </c>
      <c r="C98" s="504" t="s">
        <v>794</v>
      </c>
      <c r="D98" s="506"/>
      <c r="E98" s="506"/>
      <c r="F98" s="506"/>
      <c r="G98" s="506"/>
      <c r="H98" s="506"/>
      <c r="I98" s="506"/>
      <c r="J98" s="506"/>
      <c r="K98" s="505">
        <f>D98+E98+F98+G98-H98-I98-J98</f>
        <v>0</v>
      </c>
    </row>
    <row r="99" spans="1:11" s="431" customFormat="1" ht="30" customHeight="1">
      <c r="A99" s="503" t="s">
        <v>781</v>
      </c>
      <c r="B99" s="504" t="s">
        <v>793</v>
      </c>
      <c r="C99" s="504" t="s">
        <v>794</v>
      </c>
      <c r="D99" s="506"/>
      <c r="E99" s="506"/>
      <c r="F99" s="506"/>
      <c r="G99" s="506"/>
      <c r="H99" s="506"/>
      <c r="I99" s="506"/>
      <c r="J99" s="506"/>
      <c r="K99" s="505">
        <f>D99+E99+F99+G99-H99-I99-J99</f>
        <v>0</v>
      </c>
    </row>
    <row r="100" spans="1:11" s="431" customFormat="1" ht="30" customHeight="1">
      <c r="A100" s="503" t="s">
        <v>782</v>
      </c>
      <c r="B100" s="504" t="s">
        <v>793</v>
      </c>
      <c r="C100" s="504" t="s">
        <v>794</v>
      </c>
      <c r="D100" s="506"/>
      <c r="E100" s="506"/>
      <c r="F100" s="506"/>
      <c r="G100" s="506"/>
      <c r="H100" s="506"/>
      <c r="I100" s="506"/>
      <c r="J100" s="506"/>
      <c r="K100" s="505">
        <f>D100+E100+F100+G100-H100-I100-J100</f>
        <v>0</v>
      </c>
    </row>
    <row r="101" spans="1:11" s="431" customFormat="1" ht="30" customHeight="1">
      <c r="A101" s="503" t="s">
        <v>139</v>
      </c>
      <c r="B101" s="504" t="s">
        <v>793</v>
      </c>
      <c r="C101" s="504" t="s">
        <v>794</v>
      </c>
      <c r="D101" s="505">
        <f>D97+D98+D99-D100</f>
        <v>0</v>
      </c>
      <c r="E101" s="505">
        <f t="shared" ref="E101:K101" si="26">E97+E98+E99-E100</f>
        <v>0</v>
      </c>
      <c r="F101" s="505">
        <f t="shared" si="26"/>
        <v>0</v>
      </c>
      <c r="G101" s="505">
        <f t="shared" si="26"/>
        <v>0</v>
      </c>
      <c r="H101" s="505">
        <f t="shared" si="26"/>
        <v>0</v>
      </c>
      <c r="I101" s="505">
        <f t="shared" si="26"/>
        <v>0</v>
      </c>
      <c r="J101" s="505">
        <f t="shared" si="26"/>
        <v>0</v>
      </c>
      <c r="K101" s="505">
        <f t="shared" si="26"/>
        <v>0</v>
      </c>
    </row>
    <row r="102" spans="1:11" s="431" customFormat="1" ht="30" customHeight="1">
      <c r="A102" s="503" t="s">
        <v>783</v>
      </c>
      <c r="B102" s="504" t="s">
        <v>793</v>
      </c>
      <c r="C102" s="504" t="s">
        <v>794</v>
      </c>
      <c r="D102" s="505">
        <f>D96-D101</f>
        <v>0</v>
      </c>
      <c r="E102" s="505">
        <f t="shared" ref="E102:K102" si="27">E96-E101</f>
        <v>0</v>
      </c>
      <c r="F102" s="505">
        <f t="shared" si="27"/>
        <v>0</v>
      </c>
      <c r="G102" s="505">
        <f t="shared" si="27"/>
        <v>0</v>
      </c>
      <c r="H102" s="505">
        <f t="shared" si="27"/>
        <v>0</v>
      </c>
      <c r="I102" s="505">
        <f t="shared" si="27"/>
        <v>0</v>
      </c>
      <c r="J102" s="505">
        <f t="shared" si="27"/>
        <v>0</v>
      </c>
      <c r="K102" s="505">
        <f t="shared" si="27"/>
        <v>0</v>
      </c>
    </row>
    <row r="103" spans="1:11" s="431" customFormat="1" ht="30" customHeight="1">
      <c r="A103" s="502" t="s">
        <v>772</v>
      </c>
      <c r="B103" s="504" t="s">
        <v>795</v>
      </c>
      <c r="C103" s="504" t="s">
        <v>796</v>
      </c>
      <c r="D103" s="506"/>
      <c r="E103" s="506"/>
      <c r="F103" s="506"/>
      <c r="G103" s="506"/>
      <c r="H103" s="506"/>
      <c r="I103" s="506"/>
      <c r="J103" s="506"/>
      <c r="K103" s="505">
        <f>D103+E103+F103+G103-H103-I103-J103</f>
        <v>0</v>
      </c>
    </row>
    <row r="104" spans="1:11" s="431" customFormat="1" ht="30" customHeight="1">
      <c r="A104" s="502" t="s">
        <v>775</v>
      </c>
      <c r="B104" s="504" t="s">
        <v>795</v>
      </c>
      <c r="C104" s="504" t="s">
        <v>796</v>
      </c>
      <c r="D104" s="506"/>
      <c r="E104" s="506"/>
      <c r="F104" s="506"/>
      <c r="G104" s="506"/>
      <c r="H104" s="506"/>
      <c r="I104" s="506"/>
      <c r="J104" s="506"/>
      <c r="K104" s="505">
        <f>D104+E104+F104+G104-H104-I104-J104</f>
        <v>0</v>
      </c>
    </row>
    <row r="105" spans="1:11" s="431" customFormat="1" ht="40">
      <c r="A105" s="503" t="s">
        <v>776</v>
      </c>
      <c r="B105" s="504" t="s">
        <v>795</v>
      </c>
      <c r="C105" s="504" t="s">
        <v>796</v>
      </c>
      <c r="D105" s="506"/>
      <c r="E105" s="506"/>
      <c r="F105" s="506"/>
      <c r="G105" s="506"/>
      <c r="H105" s="506"/>
      <c r="I105" s="506"/>
      <c r="J105" s="506"/>
      <c r="K105" s="505">
        <f>D105+E105+F105+G105-H105-I105-J105</f>
        <v>0</v>
      </c>
    </row>
    <row r="106" spans="1:11" s="431" customFormat="1" ht="40">
      <c r="A106" s="503" t="s">
        <v>777</v>
      </c>
      <c r="B106" s="504" t="s">
        <v>795</v>
      </c>
      <c r="C106" s="504" t="s">
        <v>796</v>
      </c>
      <c r="D106" s="506"/>
      <c r="E106" s="506"/>
      <c r="F106" s="506"/>
      <c r="G106" s="506"/>
      <c r="H106" s="506"/>
      <c r="I106" s="506"/>
      <c r="J106" s="506"/>
      <c r="K106" s="505">
        <f>D106+E106+F106+G106-H106-I106-J106</f>
        <v>0</v>
      </c>
    </row>
    <row r="107" spans="1:11" s="431" customFormat="1" ht="30" customHeight="1">
      <c r="A107" s="503" t="s">
        <v>778</v>
      </c>
      <c r="B107" s="504" t="s">
        <v>795</v>
      </c>
      <c r="C107" s="504" t="s">
        <v>796</v>
      </c>
      <c r="D107" s="505">
        <f>D103-D104+D105-D106</f>
        <v>0</v>
      </c>
      <c r="E107" s="505">
        <f t="shared" ref="E107:K107" si="28">E103-E104+E105-E106</f>
        <v>0</v>
      </c>
      <c r="F107" s="505">
        <f t="shared" si="28"/>
        <v>0</v>
      </c>
      <c r="G107" s="505">
        <f t="shared" si="28"/>
        <v>0</v>
      </c>
      <c r="H107" s="505">
        <f t="shared" si="28"/>
        <v>0</v>
      </c>
      <c r="I107" s="505">
        <f t="shared" si="28"/>
        <v>0</v>
      </c>
      <c r="J107" s="505">
        <f t="shared" si="28"/>
        <v>0</v>
      </c>
      <c r="K107" s="505">
        <f t="shared" si="28"/>
        <v>0</v>
      </c>
    </row>
    <row r="108" spans="1:11" s="431" customFormat="1" ht="30" customHeight="1">
      <c r="A108" s="503" t="s">
        <v>779</v>
      </c>
      <c r="B108" s="504" t="s">
        <v>795</v>
      </c>
      <c r="C108" s="504" t="s">
        <v>796</v>
      </c>
      <c r="D108" s="506"/>
      <c r="E108" s="506"/>
      <c r="F108" s="506"/>
      <c r="G108" s="506"/>
      <c r="H108" s="506"/>
      <c r="I108" s="506"/>
      <c r="J108" s="506"/>
      <c r="K108" s="505">
        <f>D108+E108+F108+G108-H108-I108-J108</f>
        <v>0</v>
      </c>
    </row>
    <row r="109" spans="1:11" s="431" customFormat="1" ht="30" customHeight="1">
      <c r="A109" s="503" t="s">
        <v>780</v>
      </c>
      <c r="B109" s="504" t="s">
        <v>795</v>
      </c>
      <c r="C109" s="504" t="s">
        <v>796</v>
      </c>
      <c r="D109" s="506"/>
      <c r="E109" s="506"/>
      <c r="F109" s="506"/>
      <c r="G109" s="506"/>
      <c r="H109" s="506"/>
      <c r="I109" s="506"/>
      <c r="J109" s="506"/>
      <c r="K109" s="505">
        <f>D109+E109+F109+G109-H109-I109-J109</f>
        <v>0</v>
      </c>
    </row>
    <row r="110" spans="1:11" s="431" customFormat="1" ht="30" customHeight="1">
      <c r="A110" s="503" t="s">
        <v>781</v>
      </c>
      <c r="B110" s="504" t="s">
        <v>795</v>
      </c>
      <c r="C110" s="504" t="s">
        <v>796</v>
      </c>
      <c r="D110" s="506"/>
      <c r="E110" s="506"/>
      <c r="F110" s="506"/>
      <c r="G110" s="506"/>
      <c r="H110" s="506"/>
      <c r="I110" s="506"/>
      <c r="J110" s="506"/>
      <c r="K110" s="505">
        <f>D110+E110+F110+G110-H110-I110-J110</f>
        <v>0</v>
      </c>
    </row>
    <row r="111" spans="1:11" s="431" customFormat="1" ht="30" customHeight="1">
      <c r="A111" s="503" t="s">
        <v>782</v>
      </c>
      <c r="B111" s="504" t="s">
        <v>795</v>
      </c>
      <c r="C111" s="504" t="s">
        <v>796</v>
      </c>
      <c r="D111" s="506"/>
      <c r="E111" s="506"/>
      <c r="F111" s="506"/>
      <c r="G111" s="506"/>
      <c r="H111" s="506"/>
      <c r="I111" s="506"/>
      <c r="J111" s="506"/>
      <c r="K111" s="505">
        <f>D111+E111+F111+G111-H111-I111-J111</f>
        <v>0</v>
      </c>
    </row>
    <row r="112" spans="1:11" s="431" customFormat="1" ht="30" customHeight="1">
      <c r="A112" s="503" t="s">
        <v>139</v>
      </c>
      <c r="B112" s="504" t="s">
        <v>795</v>
      </c>
      <c r="C112" s="504" t="s">
        <v>796</v>
      </c>
      <c r="D112" s="505">
        <f>D108+D109+D110-D111</f>
        <v>0</v>
      </c>
      <c r="E112" s="505">
        <f t="shared" ref="E112:K112" si="29">E108+E109+E110-E111</f>
        <v>0</v>
      </c>
      <c r="F112" s="505">
        <f t="shared" si="29"/>
        <v>0</v>
      </c>
      <c r="G112" s="505">
        <f t="shared" si="29"/>
        <v>0</v>
      </c>
      <c r="H112" s="505">
        <f t="shared" si="29"/>
        <v>0</v>
      </c>
      <c r="I112" s="505">
        <f t="shared" si="29"/>
        <v>0</v>
      </c>
      <c r="J112" s="505">
        <f t="shared" si="29"/>
        <v>0</v>
      </c>
      <c r="K112" s="505">
        <f t="shared" si="29"/>
        <v>0</v>
      </c>
    </row>
    <row r="113" spans="1:11" s="431" customFormat="1" ht="30" customHeight="1">
      <c r="A113" s="503" t="s">
        <v>783</v>
      </c>
      <c r="B113" s="504" t="s">
        <v>795</v>
      </c>
      <c r="C113" s="504" t="s">
        <v>796</v>
      </c>
      <c r="D113" s="505">
        <f>D107-D112</f>
        <v>0</v>
      </c>
      <c r="E113" s="505">
        <f t="shared" ref="E113:K113" si="30">E107-E112</f>
        <v>0</v>
      </c>
      <c r="F113" s="505">
        <f t="shared" si="30"/>
        <v>0</v>
      </c>
      <c r="G113" s="505">
        <f t="shared" si="30"/>
        <v>0</v>
      </c>
      <c r="H113" s="505">
        <f t="shared" si="30"/>
        <v>0</v>
      </c>
      <c r="I113" s="505">
        <f t="shared" si="30"/>
        <v>0</v>
      </c>
      <c r="J113" s="505">
        <f t="shared" si="30"/>
        <v>0</v>
      </c>
      <c r="K113" s="505">
        <f t="shared" si="30"/>
        <v>0</v>
      </c>
    </row>
    <row r="114" spans="1:11" s="431" customFormat="1" ht="30" customHeight="1">
      <c r="A114" s="502" t="s">
        <v>772</v>
      </c>
      <c r="B114" s="504" t="s">
        <v>797</v>
      </c>
      <c r="C114" s="504" t="s">
        <v>798</v>
      </c>
      <c r="D114" s="506"/>
      <c r="E114" s="506"/>
      <c r="F114" s="506"/>
      <c r="G114" s="506"/>
      <c r="H114" s="506"/>
      <c r="I114" s="506"/>
      <c r="J114" s="506"/>
      <c r="K114" s="505">
        <f>D114+E114+F114+G114-H114-I114-J114</f>
        <v>0</v>
      </c>
    </row>
    <row r="115" spans="1:11" s="431" customFormat="1" ht="30" customHeight="1">
      <c r="A115" s="502" t="s">
        <v>775</v>
      </c>
      <c r="B115" s="504" t="s">
        <v>797</v>
      </c>
      <c r="C115" s="504" t="s">
        <v>798</v>
      </c>
      <c r="D115" s="506"/>
      <c r="E115" s="506"/>
      <c r="F115" s="506"/>
      <c r="G115" s="506"/>
      <c r="H115" s="506"/>
      <c r="I115" s="506"/>
      <c r="J115" s="506"/>
      <c r="K115" s="505">
        <f>D115+E115+F115+G115-H115-I115-J115</f>
        <v>0</v>
      </c>
    </row>
    <row r="116" spans="1:11" s="431" customFormat="1" ht="40">
      <c r="A116" s="503" t="s">
        <v>776</v>
      </c>
      <c r="B116" s="504" t="s">
        <v>797</v>
      </c>
      <c r="C116" s="504" t="s">
        <v>798</v>
      </c>
      <c r="D116" s="506"/>
      <c r="E116" s="506"/>
      <c r="F116" s="506"/>
      <c r="G116" s="506"/>
      <c r="H116" s="506"/>
      <c r="I116" s="506"/>
      <c r="J116" s="506"/>
      <c r="K116" s="505">
        <f>D116+E116+F116+G116-H116-I116-J116</f>
        <v>0</v>
      </c>
    </row>
    <row r="117" spans="1:11" s="431" customFormat="1" ht="40">
      <c r="A117" s="503" t="s">
        <v>777</v>
      </c>
      <c r="B117" s="504" t="s">
        <v>797</v>
      </c>
      <c r="C117" s="504" t="s">
        <v>798</v>
      </c>
      <c r="D117" s="506"/>
      <c r="E117" s="506"/>
      <c r="F117" s="506"/>
      <c r="G117" s="506"/>
      <c r="H117" s="506"/>
      <c r="I117" s="506"/>
      <c r="J117" s="506"/>
      <c r="K117" s="505">
        <f>D117+E117+F117+G117-H117-I117-J117</f>
        <v>0</v>
      </c>
    </row>
    <row r="118" spans="1:11" s="431" customFormat="1" ht="30" customHeight="1">
      <c r="A118" s="503" t="s">
        <v>778</v>
      </c>
      <c r="B118" s="504" t="s">
        <v>797</v>
      </c>
      <c r="C118" s="504" t="s">
        <v>798</v>
      </c>
      <c r="D118" s="505">
        <f>D114-D115+D116-D117</f>
        <v>0</v>
      </c>
      <c r="E118" s="505">
        <f t="shared" ref="E118:K118" si="31">E114-E115+E116-E117</f>
        <v>0</v>
      </c>
      <c r="F118" s="505">
        <f t="shared" si="31"/>
        <v>0</v>
      </c>
      <c r="G118" s="505">
        <f t="shared" si="31"/>
        <v>0</v>
      </c>
      <c r="H118" s="505">
        <f t="shared" si="31"/>
        <v>0</v>
      </c>
      <c r="I118" s="505">
        <f t="shared" si="31"/>
        <v>0</v>
      </c>
      <c r="J118" s="505">
        <f t="shared" si="31"/>
        <v>0</v>
      </c>
      <c r="K118" s="505">
        <f t="shared" si="31"/>
        <v>0</v>
      </c>
    </row>
    <row r="119" spans="1:11" s="431" customFormat="1" ht="30" customHeight="1">
      <c r="A119" s="503" t="s">
        <v>779</v>
      </c>
      <c r="B119" s="504" t="s">
        <v>797</v>
      </c>
      <c r="C119" s="504" t="s">
        <v>798</v>
      </c>
      <c r="D119" s="506"/>
      <c r="E119" s="506"/>
      <c r="F119" s="506"/>
      <c r="G119" s="506"/>
      <c r="H119" s="506"/>
      <c r="I119" s="506"/>
      <c r="J119" s="506"/>
      <c r="K119" s="505">
        <f>D119+E119+F119+G119-H119-I119-J119</f>
        <v>0</v>
      </c>
    </row>
    <row r="120" spans="1:11" s="431" customFormat="1" ht="30" customHeight="1">
      <c r="A120" s="503" t="s">
        <v>780</v>
      </c>
      <c r="B120" s="504" t="s">
        <v>797</v>
      </c>
      <c r="C120" s="504" t="s">
        <v>798</v>
      </c>
      <c r="D120" s="506"/>
      <c r="E120" s="506"/>
      <c r="F120" s="506"/>
      <c r="G120" s="506"/>
      <c r="H120" s="506"/>
      <c r="I120" s="506"/>
      <c r="J120" s="506"/>
      <c r="K120" s="505">
        <f>D120+E120+F120+G120-H120-I120-J120</f>
        <v>0</v>
      </c>
    </row>
    <row r="121" spans="1:11" s="431" customFormat="1" ht="30" customHeight="1">
      <c r="A121" s="503" t="s">
        <v>781</v>
      </c>
      <c r="B121" s="504" t="s">
        <v>797</v>
      </c>
      <c r="C121" s="504" t="s">
        <v>798</v>
      </c>
      <c r="D121" s="506"/>
      <c r="E121" s="506"/>
      <c r="F121" s="506"/>
      <c r="G121" s="506"/>
      <c r="H121" s="506"/>
      <c r="I121" s="506"/>
      <c r="J121" s="506"/>
      <c r="K121" s="505">
        <f>D121+E121+F121+G121-H121-I121-J121</f>
        <v>0</v>
      </c>
    </row>
    <row r="122" spans="1:11" s="431" customFormat="1" ht="30" customHeight="1">
      <c r="A122" s="503" t="s">
        <v>782</v>
      </c>
      <c r="B122" s="504" t="s">
        <v>797</v>
      </c>
      <c r="C122" s="504" t="s">
        <v>798</v>
      </c>
      <c r="D122" s="506"/>
      <c r="E122" s="506"/>
      <c r="F122" s="506"/>
      <c r="G122" s="506"/>
      <c r="H122" s="506"/>
      <c r="I122" s="506"/>
      <c r="J122" s="506"/>
      <c r="K122" s="505">
        <f>D122+E122+F122+G122-H122-I122-J122</f>
        <v>0</v>
      </c>
    </row>
    <row r="123" spans="1:11" s="431" customFormat="1" ht="30" customHeight="1">
      <c r="A123" s="503" t="s">
        <v>139</v>
      </c>
      <c r="B123" s="504" t="s">
        <v>797</v>
      </c>
      <c r="C123" s="504" t="s">
        <v>798</v>
      </c>
      <c r="D123" s="505">
        <f>D119+D120+D121-D122</f>
        <v>0</v>
      </c>
      <c r="E123" s="505">
        <f t="shared" ref="E123:K123" si="32">E119+E120+E121-E122</f>
        <v>0</v>
      </c>
      <c r="F123" s="505">
        <f t="shared" si="32"/>
        <v>0</v>
      </c>
      <c r="G123" s="505">
        <f t="shared" si="32"/>
        <v>0</v>
      </c>
      <c r="H123" s="505">
        <f t="shared" si="32"/>
        <v>0</v>
      </c>
      <c r="I123" s="505">
        <f t="shared" si="32"/>
        <v>0</v>
      </c>
      <c r="J123" s="505">
        <f t="shared" si="32"/>
        <v>0</v>
      </c>
      <c r="K123" s="505">
        <f t="shared" si="32"/>
        <v>0</v>
      </c>
    </row>
    <row r="124" spans="1:11" s="431" customFormat="1" ht="30" customHeight="1">
      <c r="A124" s="503" t="s">
        <v>783</v>
      </c>
      <c r="B124" s="504" t="s">
        <v>797</v>
      </c>
      <c r="C124" s="504" t="s">
        <v>798</v>
      </c>
      <c r="D124" s="505">
        <f>D118-D123</f>
        <v>0</v>
      </c>
      <c r="E124" s="505">
        <f t="shared" ref="E124:K124" si="33">E118-E123</f>
        <v>0</v>
      </c>
      <c r="F124" s="505">
        <f t="shared" si="33"/>
        <v>0</v>
      </c>
      <c r="G124" s="505">
        <f t="shared" si="33"/>
        <v>0</v>
      </c>
      <c r="H124" s="505">
        <f t="shared" si="33"/>
        <v>0</v>
      </c>
      <c r="I124" s="505">
        <f t="shared" si="33"/>
        <v>0</v>
      </c>
      <c r="J124" s="505">
        <f t="shared" si="33"/>
        <v>0</v>
      </c>
      <c r="K124" s="505">
        <f t="shared" si="33"/>
        <v>0</v>
      </c>
    </row>
    <row r="125" spans="1:11" s="431" customFormat="1" ht="40">
      <c r="A125" s="502" t="s">
        <v>772</v>
      </c>
      <c r="B125" s="504" t="s">
        <v>799</v>
      </c>
      <c r="C125" s="504" t="s">
        <v>800</v>
      </c>
      <c r="D125" s="506"/>
      <c r="E125" s="506"/>
      <c r="F125" s="506"/>
      <c r="G125" s="506"/>
      <c r="H125" s="506"/>
      <c r="I125" s="506"/>
      <c r="J125" s="506"/>
      <c r="K125" s="505">
        <f>D125+E125+F125+G125-H125-I125-J125</f>
        <v>0</v>
      </c>
    </row>
    <row r="126" spans="1:11" s="431" customFormat="1" ht="40">
      <c r="A126" s="502" t="s">
        <v>775</v>
      </c>
      <c r="B126" s="504" t="s">
        <v>799</v>
      </c>
      <c r="C126" s="504" t="s">
        <v>800</v>
      </c>
      <c r="D126" s="506"/>
      <c r="E126" s="506"/>
      <c r="F126" s="506"/>
      <c r="G126" s="506"/>
      <c r="H126" s="506"/>
      <c r="I126" s="506"/>
      <c r="J126" s="506"/>
      <c r="K126" s="505">
        <f>D126+E126+F126+G126-H126-I126-J126</f>
        <v>0</v>
      </c>
    </row>
    <row r="127" spans="1:11" s="431" customFormat="1" ht="40">
      <c r="A127" s="503" t="s">
        <v>776</v>
      </c>
      <c r="B127" s="504" t="s">
        <v>799</v>
      </c>
      <c r="C127" s="504" t="s">
        <v>800</v>
      </c>
      <c r="D127" s="506"/>
      <c r="E127" s="506"/>
      <c r="F127" s="506"/>
      <c r="G127" s="506"/>
      <c r="H127" s="506"/>
      <c r="I127" s="506"/>
      <c r="J127" s="506"/>
      <c r="K127" s="505">
        <f>D127+E127+F127+G127-H127-I127-J127</f>
        <v>0</v>
      </c>
    </row>
    <row r="128" spans="1:11" s="431" customFormat="1" ht="40">
      <c r="A128" s="503" t="s">
        <v>777</v>
      </c>
      <c r="B128" s="504" t="s">
        <v>799</v>
      </c>
      <c r="C128" s="504" t="s">
        <v>800</v>
      </c>
      <c r="D128" s="506"/>
      <c r="E128" s="506"/>
      <c r="F128" s="506"/>
      <c r="G128" s="506"/>
      <c r="H128" s="506"/>
      <c r="I128" s="506"/>
      <c r="J128" s="506"/>
      <c r="K128" s="505">
        <f>D128+E128+F128+G128-H128-I128-J128</f>
        <v>0</v>
      </c>
    </row>
    <row r="129" spans="1:11" s="431" customFormat="1" ht="40">
      <c r="A129" s="503" t="s">
        <v>778</v>
      </c>
      <c r="B129" s="504" t="s">
        <v>799</v>
      </c>
      <c r="C129" s="504" t="s">
        <v>800</v>
      </c>
      <c r="D129" s="505">
        <f>D125-D126+D127-D128</f>
        <v>0</v>
      </c>
      <c r="E129" s="505">
        <f t="shared" ref="E129:K129" si="34">E125-E126+E127-E128</f>
        <v>0</v>
      </c>
      <c r="F129" s="505">
        <f t="shared" si="34"/>
        <v>0</v>
      </c>
      <c r="G129" s="505">
        <f t="shared" si="34"/>
        <v>0</v>
      </c>
      <c r="H129" s="505">
        <f t="shared" si="34"/>
        <v>0</v>
      </c>
      <c r="I129" s="505">
        <f t="shared" si="34"/>
        <v>0</v>
      </c>
      <c r="J129" s="505">
        <f t="shared" si="34"/>
        <v>0</v>
      </c>
      <c r="K129" s="505">
        <f t="shared" si="34"/>
        <v>0</v>
      </c>
    </row>
    <row r="130" spans="1:11" s="431" customFormat="1" ht="40">
      <c r="A130" s="503" t="s">
        <v>779</v>
      </c>
      <c r="B130" s="504" t="s">
        <v>799</v>
      </c>
      <c r="C130" s="504" t="s">
        <v>800</v>
      </c>
      <c r="D130" s="506"/>
      <c r="E130" s="506"/>
      <c r="F130" s="506"/>
      <c r="G130" s="506"/>
      <c r="H130" s="506"/>
      <c r="I130" s="506"/>
      <c r="J130" s="506"/>
      <c r="K130" s="505">
        <f>D130+E130+F130+G130-H130-I130-J130</f>
        <v>0</v>
      </c>
    </row>
    <row r="131" spans="1:11" s="431" customFormat="1" ht="40">
      <c r="A131" s="503" t="s">
        <v>780</v>
      </c>
      <c r="B131" s="504" t="s">
        <v>799</v>
      </c>
      <c r="C131" s="504" t="s">
        <v>800</v>
      </c>
      <c r="D131" s="506"/>
      <c r="E131" s="506"/>
      <c r="F131" s="506"/>
      <c r="G131" s="506"/>
      <c r="H131" s="506"/>
      <c r="I131" s="506"/>
      <c r="J131" s="506"/>
      <c r="K131" s="505">
        <f>D131+E131+F131+G131-H131-I131-J131</f>
        <v>0</v>
      </c>
    </row>
    <row r="132" spans="1:11" s="431" customFormat="1" ht="40">
      <c r="A132" s="503" t="s">
        <v>781</v>
      </c>
      <c r="B132" s="504" t="s">
        <v>799</v>
      </c>
      <c r="C132" s="504" t="s">
        <v>800</v>
      </c>
      <c r="D132" s="506"/>
      <c r="E132" s="506"/>
      <c r="F132" s="506"/>
      <c r="G132" s="506"/>
      <c r="H132" s="506"/>
      <c r="I132" s="506"/>
      <c r="J132" s="506"/>
      <c r="K132" s="505">
        <f>D132+E132+F132+G132-H132-I132-J132</f>
        <v>0</v>
      </c>
    </row>
    <row r="133" spans="1:11" s="431" customFormat="1" ht="40">
      <c r="A133" s="503" t="s">
        <v>782</v>
      </c>
      <c r="B133" s="504" t="s">
        <v>799</v>
      </c>
      <c r="C133" s="504" t="s">
        <v>800</v>
      </c>
      <c r="D133" s="506"/>
      <c r="E133" s="506"/>
      <c r="F133" s="506"/>
      <c r="G133" s="506"/>
      <c r="H133" s="506"/>
      <c r="I133" s="506"/>
      <c r="J133" s="506"/>
      <c r="K133" s="505">
        <f>D133+E133+F133+G133-H133-I133-J133</f>
        <v>0</v>
      </c>
    </row>
    <row r="134" spans="1:11" s="431" customFormat="1" ht="40">
      <c r="A134" s="503" t="s">
        <v>139</v>
      </c>
      <c r="B134" s="504" t="s">
        <v>799</v>
      </c>
      <c r="C134" s="504" t="s">
        <v>800</v>
      </c>
      <c r="D134" s="505">
        <f>D130+D131+D132-D133</f>
        <v>0</v>
      </c>
      <c r="E134" s="505">
        <f t="shared" ref="E134:K134" si="35">E130+E131+E132-E133</f>
        <v>0</v>
      </c>
      <c r="F134" s="505">
        <f t="shared" si="35"/>
        <v>0</v>
      </c>
      <c r="G134" s="505">
        <f t="shared" si="35"/>
        <v>0</v>
      </c>
      <c r="H134" s="505">
        <f t="shared" si="35"/>
        <v>0</v>
      </c>
      <c r="I134" s="505">
        <f t="shared" si="35"/>
        <v>0</v>
      </c>
      <c r="J134" s="505">
        <f t="shared" si="35"/>
        <v>0</v>
      </c>
      <c r="K134" s="505">
        <f t="shared" si="35"/>
        <v>0</v>
      </c>
    </row>
    <row r="135" spans="1:11" s="431" customFormat="1" ht="40">
      <c r="A135" s="503" t="s">
        <v>783</v>
      </c>
      <c r="B135" s="504" t="s">
        <v>799</v>
      </c>
      <c r="C135" s="504" t="s">
        <v>800</v>
      </c>
      <c r="D135" s="505">
        <f>D129-D134</f>
        <v>0</v>
      </c>
      <c r="E135" s="505">
        <f t="shared" ref="E135:K135" si="36">E129-E134</f>
        <v>0</v>
      </c>
      <c r="F135" s="505">
        <f t="shared" si="36"/>
        <v>0</v>
      </c>
      <c r="G135" s="505">
        <f t="shared" si="36"/>
        <v>0</v>
      </c>
      <c r="H135" s="505">
        <f t="shared" si="36"/>
        <v>0</v>
      </c>
      <c r="I135" s="505">
        <f t="shared" si="36"/>
        <v>0</v>
      </c>
      <c r="J135" s="505">
        <f t="shared" si="36"/>
        <v>0</v>
      </c>
      <c r="K135" s="505">
        <f t="shared" si="36"/>
        <v>0</v>
      </c>
    </row>
    <row r="136" spans="1:11" s="431" customFormat="1" ht="30" customHeight="1">
      <c r="A136" s="502" t="s">
        <v>772</v>
      </c>
      <c r="B136" s="504" t="s">
        <v>801</v>
      </c>
      <c r="C136" s="504" t="s">
        <v>802</v>
      </c>
      <c r="D136" s="506"/>
      <c r="E136" s="506"/>
      <c r="F136" s="506"/>
      <c r="G136" s="506"/>
      <c r="H136" s="506"/>
      <c r="I136" s="506"/>
      <c r="J136" s="506"/>
      <c r="K136" s="505">
        <f>D136+E136+F136+G136-H136-I136-J136</f>
        <v>0</v>
      </c>
    </row>
    <row r="137" spans="1:11" s="431" customFormat="1" ht="30" customHeight="1">
      <c r="A137" s="502" t="s">
        <v>775</v>
      </c>
      <c r="B137" s="504" t="s">
        <v>801</v>
      </c>
      <c r="C137" s="504" t="s">
        <v>802</v>
      </c>
      <c r="D137" s="506"/>
      <c r="E137" s="506"/>
      <c r="F137" s="506"/>
      <c r="G137" s="506"/>
      <c r="H137" s="506"/>
      <c r="I137" s="506"/>
      <c r="J137" s="506"/>
      <c r="K137" s="505">
        <f>D137+E137+F137+G137-H137-I137-J137</f>
        <v>0</v>
      </c>
    </row>
    <row r="138" spans="1:11" s="431" customFormat="1" ht="40">
      <c r="A138" s="503" t="s">
        <v>776</v>
      </c>
      <c r="B138" s="504" t="s">
        <v>801</v>
      </c>
      <c r="C138" s="504" t="s">
        <v>802</v>
      </c>
      <c r="D138" s="506"/>
      <c r="E138" s="506"/>
      <c r="F138" s="506"/>
      <c r="G138" s="506"/>
      <c r="H138" s="506"/>
      <c r="I138" s="506"/>
      <c r="J138" s="506"/>
      <c r="K138" s="505">
        <f>D138+E138+F138+G138-H138-I138-J138</f>
        <v>0</v>
      </c>
    </row>
    <row r="139" spans="1:11" s="431" customFormat="1" ht="40">
      <c r="A139" s="503" t="s">
        <v>777</v>
      </c>
      <c r="B139" s="504" t="s">
        <v>801</v>
      </c>
      <c r="C139" s="504" t="s">
        <v>802</v>
      </c>
      <c r="D139" s="506"/>
      <c r="E139" s="506"/>
      <c r="F139" s="506"/>
      <c r="G139" s="506"/>
      <c r="H139" s="506"/>
      <c r="I139" s="506"/>
      <c r="J139" s="506"/>
      <c r="K139" s="505">
        <f>D139+E139+F139+G139-H139-I139-J139</f>
        <v>0</v>
      </c>
    </row>
    <row r="140" spans="1:11" s="431" customFormat="1" ht="30" customHeight="1">
      <c r="A140" s="503" t="s">
        <v>778</v>
      </c>
      <c r="B140" s="504" t="s">
        <v>801</v>
      </c>
      <c r="C140" s="504" t="s">
        <v>802</v>
      </c>
      <c r="D140" s="505">
        <f>D136-D137+D138-D139</f>
        <v>0</v>
      </c>
      <c r="E140" s="505">
        <f t="shared" ref="E140:K140" si="37">E136-E137+E138-E139</f>
        <v>0</v>
      </c>
      <c r="F140" s="505">
        <f t="shared" si="37"/>
        <v>0</v>
      </c>
      <c r="G140" s="505">
        <f t="shared" si="37"/>
        <v>0</v>
      </c>
      <c r="H140" s="505">
        <f t="shared" si="37"/>
        <v>0</v>
      </c>
      <c r="I140" s="505">
        <f t="shared" si="37"/>
        <v>0</v>
      </c>
      <c r="J140" s="505">
        <f t="shared" si="37"/>
        <v>0</v>
      </c>
      <c r="K140" s="505">
        <f t="shared" si="37"/>
        <v>0</v>
      </c>
    </row>
    <row r="141" spans="1:11" s="431" customFormat="1" ht="30" customHeight="1">
      <c r="A141" s="503" t="s">
        <v>779</v>
      </c>
      <c r="B141" s="504" t="s">
        <v>801</v>
      </c>
      <c r="C141" s="504" t="s">
        <v>802</v>
      </c>
      <c r="D141" s="506"/>
      <c r="E141" s="506"/>
      <c r="F141" s="506"/>
      <c r="G141" s="506"/>
      <c r="H141" s="506"/>
      <c r="I141" s="506"/>
      <c r="J141" s="506"/>
      <c r="K141" s="505">
        <f>D141+E141+F141+G141-H141-I141-J141</f>
        <v>0</v>
      </c>
    </row>
    <row r="142" spans="1:11" s="431" customFormat="1" ht="30" customHeight="1">
      <c r="A142" s="503" t="s">
        <v>780</v>
      </c>
      <c r="B142" s="504" t="s">
        <v>801</v>
      </c>
      <c r="C142" s="504" t="s">
        <v>802</v>
      </c>
      <c r="D142" s="506"/>
      <c r="E142" s="506"/>
      <c r="F142" s="506"/>
      <c r="G142" s="506"/>
      <c r="H142" s="506"/>
      <c r="I142" s="506"/>
      <c r="J142" s="506"/>
      <c r="K142" s="505">
        <f>D142+E142+F142+G142-H142-I142-J142</f>
        <v>0</v>
      </c>
    </row>
    <row r="143" spans="1:11" s="431" customFormat="1" ht="30" customHeight="1">
      <c r="A143" s="503" t="s">
        <v>781</v>
      </c>
      <c r="B143" s="504" t="s">
        <v>801</v>
      </c>
      <c r="C143" s="504" t="s">
        <v>802</v>
      </c>
      <c r="D143" s="506"/>
      <c r="E143" s="506"/>
      <c r="F143" s="506"/>
      <c r="G143" s="506"/>
      <c r="H143" s="506"/>
      <c r="I143" s="506"/>
      <c r="J143" s="506"/>
      <c r="K143" s="505">
        <f>D143+E143+F143+G143-H143-I143-J143</f>
        <v>0</v>
      </c>
    </row>
    <row r="144" spans="1:11" s="431" customFormat="1" ht="30" customHeight="1">
      <c r="A144" s="503" t="s">
        <v>782</v>
      </c>
      <c r="B144" s="504" t="s">
        <v>801</v>
      </c>
      <c r="C144" s="504" t="s">
        <v>802</v>
      </c>
      <c r="D144" s="506"/>
      <c r="E144" s="506"/>
      <c r="F144" s="506"/>
      <c r="G144" s="506"/>
      <c r="H144" s="506"/>
      <c r="I144" s="506"/>
      <c r="J144" s="506"/>
      <c r="K144" s="505">
        <f>D144+E144+F144+G144-H144-I144-J144</f>
        <v>0</v>
      </c>
    </row>
    <row r="145" spans="1:11" s="431" customFormat="1" ht="30" customHeight="1">
      <c r="A145" s="503" t="s">
        <v>139</v>
      </c>
      <c r="B145" s="504" t="s">
        <v>801</v>
      </c>
      <c r="C145" s="504" t="s">
        <v>802</v>
      </c>
      <c r="D145" s="505">
        <f>D141+D142+D143-D144</f>
        <v>0</v>
      </c>
      <c r="E145" s="505">
        <f t="shared" ref="E145:K145" si="38">E141+E142+E143-E144</f>
        <v>0</v>
      </c>
      <c r="F145" s="505">
        <f t="shared" si="38"/>
        <v>0</v>
      </c>
      <c r="G145" s="505">
        <f t="shared" si="38"/>
        <v>0</v>
      </c>
      <c r="H145" s="505">
        <f t="shared" si="38"/>
        <v>0</v>
      </c>
      <c r="I145" s="505">
        <f t="shared" si="38"/>
        <v>0</v>
      </c>
      <c r="J145" s="505">
        <f t="shared" si="38"/>
        <v>0</v>
      </c>
      <c r="K145" s="505">
        <f t="shared" si="38"/>
        <v>0</v>
      </c>
    </row>
    <row r="146" spans="1:11" s="431" customFormat="1" ht="30" customHeight="1">
      <c r="A146" s="503" t="s">
        <v>783</v>
      </c>
      <c r="B146" s="504" t="s">
        <v>801</v>
      </c>
      <c r="C146" s="504" t="s">
        <v>802</v>
      </c>
      <c r="D146" s="505">
        <f>D140-D145</f>
        <v>0</v>
      </c>
      <c r="E146" s="505">
        <f t="shared" ref="E146:K146" si="39">E140-E145</f>
        <v>0</v>
      </c>
      <c r="F146" s="505">
        <f t="shared" si="39"/>
        <v>0</v>
      </c>
      <c r="G146" s="505">
        <f t="shared" si="39"/>
        <v>0</v>
      </c>
      <c r="H146" s="505">
        <f t="shared" si="39"/>
        <v>0</v>
      </c>
      <c r="I146" s="505">
        <f t="shared" si="39"/>
        <v>0</v>
      </c>
      <c r="J146" s="505">
        <f t="shared" si="39"/>
        <v>0</v>
      </c>
      <c r="K146" s="505">
        <f t="shared" si="39"/>
        <v>0</v>
      </c>
    </row>
    <row r="147" spans="1:11" s="431" customFormat="1" ht="30" customHeight="1">
      <c r="A147" s="502" t="s">
        <v>772</v>
      </c>
      <c r="B147" s="504" t="s">
        <v>803</v>
      </c>
      <c r="C147" s="504" t="s">
        <v>804</v>
      </c>
      <c r="D147" s="506"/>
      <c r="E147" s="506"/>
      <c r="F147" s="506"/>
      <c r="G147" s="506"/>
      <c r="H147" s="506"/>
      <c r="I147" s="506"/>
      <c r="J147" s="506"/>
      <c r="K147" s="505">
        <f>D147+E147+F147+G147-H147-I147-J147</f>
        <v>0</v>
      </c>
    </row>
    <row r="148" spans="1:11" s="431" customFormat="1" ht="30" customHeight="1">
      <c r="A148" s="502" t="s">
        <v>775</v>
      </c>
      <c r="B148" s="504" t="s">
        <v>803</v>
      </c>
      <c r="C148" s="504" t="s">
        <v>804</v>
      </c>
      <c r="D148" s="506"/>
      <c r="E148" s="506"/>
      <c r="F148" s="506"/>
      <c r="G148" s="506"/>
      <c r="H148" s="506"/>
      <c r="I148" s="506"/>
      <c r="J148" s="506"/>
      <c r="K148" s="505">
        <f>D148+E148+F148+G148-H148-I148-J148</f>
        <v>0</v>
      </c>
    </row>
    <row r="149" spans="1:11" s="431" customFormat="1" ht="40">
      <c r="A149" s="503" t="s">
        <v>776</v>
      </c>
      <c r="B149" s="504" t="s">
        <v>803</v>
      </c>
      <c r="C149" s="504" t="s">
        <v>804</v>
      </c>
      <c r="D149" s="506"/>
      <c r="E149" s="506"/>
      <c r="F149" s="506"/>
      <c r="G149" s="506"/>
      <c r="H149" s="506"/>
      <c r="I149" s="506"/>
      <c r="J149" s="506"/>
      <c r="K149" s="505">
        <f>D149+E149+F149+G149-H149-I149-J149</f>
        <v>0</v>
      </c>
    </row>
    <row r="150" spans="1:11" s="431" customFormat="1" ht="40">
      <c r="A150" s="503" t="s">
        <v>777</v>
      </c>
      <c r="B150" s="504" t="s">
        <v>803</v>
      </c>
      <c r="C150" s="504" t="s">
        <v>804</v>
      </c>
      <c r="D150" s="506"/>
      <c r="E150" s="506"/>
      <c r="F150" s="506"/>
      <c r="G150" s="506"/>
      <c r="H150" s="506"/>
      <c r="I150" s="506"/>
      <c r="J150" s="506"/>
      <c r="K150" s="505">
        <f>D150+E150+F150+G150-H150-I150-J150</f>
        <v>0</v>
      </c>
    </row>
    <row r="151" spans="1:11" s="431" customFormat="1" ht="30" customHeight="1">
      <c r="A151" s="503" t="s">
        <v>778</v>
      </c>
      <c r="B151" s="504" t="s">
        <v>803</v>
      </c>
      <c r="C151" s="504" t="s">
        <v>804</v>
      </c>
      <c r="D151" s="505">
        <f>D147-D148+D149-D150</f>
        <v>0</v>
      </c>
      <c r="E151" s="505">
        <f t="shared" ref="E151:K151" si="40">E147-E148+E149-E150</f>
        <v>0</v>
      </c>
      <c r="F151" s="505">
        <f t="shared" si="40"/>
        <v>0</v>
      </c>
      <c r="G151" s="505">
        <f t="shared" si="40"/>
        <v>0</v>
      </c>
      <c r="H151" s="505">
        <f t="shared" si="40"/>
        <v>0</v>
      </c>
      <c r="I151" s="505">
        <f t="shared" si="40"/>
        <v>0</v>
      </c>
      <c r="J151" s="505">
        <f t="shared" si="40"/>
        <v>0</v>
      </c>
      <c r="K151" s="505">
        <f t="shared" si="40"/>
        <v>0</v>
      </c>
    </row>
    <row r="152" spans="1:11" s="431" customFormat="1" ht="30" customHeight="1">
      <c r="A152" s="503" t="s">
        <v>779</v>
      </c>
      <c r="B152" s="504" t="s">
        <v>803</v>
      </c>
      <c r="C152" s="504" t="s">
        <v>804</v>
      </c>
      <c r="D152" s="506"/>
      <c r="E152" s="506"/>
      <c r="F152" s="506"/>
      <c r="G152" s="506"/>
      <c r="H152" s="506"/>
      <c r="I152" s="506"/>
      <c r="J152" s="506"/>
      <c r="K152" s="505">
        <f>D152+E152+F152+G152-H152-I152-J152</f>
        <v>0</v>
      </c>
    </row>
    <row r="153" spans="1:11" s="431" customFormat="1" ht="30" customHeight="1">
      <c r="A153" s="503" t="s">
        <v>780</v>
      </c>
      <c r="B153" s="504" t="s">
        <v>803</v>
      </c>
      <c r="C153" s="504" t="s">
        <v>804</v>
      </c>
      <c r="D153" s="506"/>
      <c r="E153" s="506"/>
      <c r="F153" s="506"/>
      <c r="G153" s="506"/>
      <c r="H153" s="506"/>
      <c r="I153" s="506"/>
      <c r="J153" s="506"/>
      <c r="K153" s="505">
        <f>D153+E153+F153+G153-H153-I153-J153</f>
        <v>0</v>
      </c>
    </row>
    <row r="154" spans="1:11" s="431" customFormat="1" ht="30" customHeight="1">
      <c r="A154" s="503" t="s">
        <v>781</v>
      </c>
      <c r="B154" s="504" t="s">
        <v>803</v>
      </c>
      <c r="C154" s="504" t="s">
        <v>804</v>
      </c>
      <c r="D154" s="506"/>
      <c r="E154" s="506"/>
      <c r="F154" s="506"/>
      <c r="G154" s="506"/>
      <c r="H154" s="506"/>
      <c r="I154" s="506"/>
      <c r="J154" s="506"/>
      <c r="K154" s="505">
        <f>D154+E154+F154+G154-H154-I154-J154</f>
        <v>0</v>
      </c>
    </row>
    <row r="155" spans="1:11" s="431" customFormat="1" ht="30" customHeight="1">
      <c r="A155" s="503" t="s">
        <v>782</v>
      </c>
      <c r="B155" s="504" t="s">
        <v>803</v>
      </c>
      <c r="C155" s="504" t="s">
        <v>804</v>
      </c>
      <c r="D155" s="506"/>
      <c r="E155" s="506"/>
      <c r="F155" s="506"/>
      <c r="G155" s="506"/>
      <c r="H155" s="506"/>
      <c r="I155" s="506"/>
      <c r="J155" s="506"/>
      <c r="K155" s="505">
        <f>D155+E155+F155+G155-H155-I155-J155</f>
        <v>0</v>
      </c>
    </row>
    <row r="156" spans="1:11" s="431" customFormat="1" ht="30" customHeight="1">
      <c r="A156" s="503" t="s">
        <v>139</v>
      </c>
      <c r="B156" s="504" t="s">
        <v>803</v>
      </c>
      <c r="C156" s="504" t="s">
        <v>804</v>
      </c>
      <c r="D156" s="505">
        <f>D152+D153+D154-D155</f>
        <v>0</v>
      </c>
      <c r="E156" s="505">
        <f t="shared" ref="E156:K156" si="41">E152+E153+E154-E155</f>
        <v>0</v>
      </c>
      <c r="F156" s="505">
        <f t="shared" si="41"/>
        <v>0</v>
      </c>
      <c r="G156" s="505">
        <f t="shared" si="41"/>
        <v>0</v>
      </c>
      <c r="H156" s="505">
        <f t="shared" si="41"/>
        <v>0</v>
      </c>
      <c r="I156" s="505">
        <f t="shared" si="41"/>
        <v>0</v>
      </c>
      <c r="J156" s="505">
        <f t="shared" si="41"/>
        <v>0</v>
      </c>
      <c r="K156" s="505">
        <f t="shared" si="41"/>
        <v>0</v>
      </c>
    </row>
    <row r="157" spans="1:11" s="431" customFormat="1" ht="30" customHeight="1">
      <c r="A157" s="503" t="s">
        <v>783</v>
      </c>
      <c r="B157" s="504" t="s">
        <v>803</v>
      </c>
      <c r="C157" s="504" t="s">
        <v>804</v>
      </c>
      <c r="D157" s="505">
        <f>D151-D156</f>
        <v>0</v>
      </c>
      <c r="E157" s="505">
        <f t="shared" ref="E157:K157" si="42">E151-E156</f>
        <v>0</v>
      </c>
      <c r="F157" s="505">
        <f t="shared" si="42"/>
        <v>0</v>
      </c>
      <c r="G157" s="505">
        <f t="shared" si="42"/>
        <v>0</v>
      </c>
      <c r="H157" s="505">
        <f t="shared" si="42"/>
        <v>0</v>
      </c>
      <c r="I157" s="505">
        <f t="shared" si="42"/>
        <v>0</v>
      </c>
      <c r="J157" s="505">
        <f t="shared" si="42"/>
        <v>0</v>
      </c>
      <c r="K157" s="505">
        <f t="shared" si="42"/>
        <v>0</v>
      </c>
    </row>
    <row r="158" spans="1:11" s="431" customFormat="1" ht="30" customHeight="1">
      <c r="A158" s="502" t="s">
        <v>772</v>
      </c>
      <c r="B158" s="504" t="s">
        <v>805</v>
      </c>
      <c r="C158" s="504" t="s">
        <v>806</v>
      </c>
      <c r="D158" s="506"/>
      <c r="E158" s="506"/>
      <c r="F158" s="506"/>
      <c r="G158" s="506"/>
      <c r="H158" s="506"/>
      <c r="I158" s="506"/>
      <c r="J158" s="506"/>
      <c r="K158" s="505">
        <f>D158+E158+F158+G158-H158-I158-J158</f>
        <v>0</v>
      </c>
    </row>
    <row r="159" spans="1:11" s="431" customFormat="1" ht="30" customHeight="1">
      <c r="A159" s="502" t="s">
        <v>775</v>
      </c>
      <c r="B159" s="504" t="s">
        <v>805</v>
      </c>
      <c r="C159" s="504" t="s">
        <v>806</v>
      </c>
      <c r="D159" s="506"/>
      <c r="E159" s="506"/>
      <c r="F159" s="506"/>
      <c r="G159" s="506"/>
      <c r="H159" s="506"/>
      <c r="I159" s="506"/>
      <c r="J159" s="506"/>
      <c r="K159" s="505">
        <f>D159+E159+F159+G159-H159-I159-J159</f>
        <v>0</v>
      </c>
    </row>
    <row r="160" spans="1:11" s="431" customFormat="1" ht="40">
      <c r="A160" s="503" t="s">
        <v>776</v>
      </c>
      <c r="B160" s="504" t="s">
        <v>805</v>
      </c>
      <c r="C160" s="504" t="s">
        <v>806</v>
      </c>
      <c r="D160" s="506"/>
      <c r="E160" s="506"/>
      <c r="F160" s="506"/>
      <c r="G160" s="506"/>
      <c r="H160" s="506"/>
      <c r="I160" s="506"/>
      <c r="J160" s="506"/>
      <c r="K160" s="505">
        <f>D160+E160+F160+G160-H160-I160-J160</f>
        <v>0</v>
      </c>
    </row>
    <row r="161" spans="1:11" s="431" customFormat="1" ht="40">
      <c r="A161" s="503" t="s">
        <v>777</v>
      </c>
      <c r="B161" s="504" t="s">
        <v>805</v>
      </c>
      <c r="C161" s="504" t="s">
        <v>806</v>
      </c>
      <c r="D161" s="506"/>
      <c r="E161" s="506"/>
      <c r="F161" s="506"/>
      <c r="G161" s="506"/>
      <c r="H161" s="506"/>
      <c r="I161" s="506"/>
      <c r="J161" s="506"/>
      <c r="K161" s="505">
        <f>D161+E161+F161+G161-H161-I161-J161</f>
        <v>0</v>
      </c>
    </row>
    <row r="162" spans="1:11" s="431" customFormat="1" ht="30" customHeight="1">
      <c r="A162" s="503" t="s">
        <v>778</v>
      </c>
      <c r="B162" s="504" t="s">
        <v>805</v>
      </c>
      <c r="C162" s="504" t="s">
        <v>806</v>
      </c>
      <c r="D162" s="505">
        <f>D158-D159+D160-D161</f>
        <v>0</v>
      </c>
      <c r="E162" s="505">
        <f t="shared" ref="E162:K162" si="43">E158-E159+E160-E161</f>
        <v>0</v>
      </c>
      <c r="F162" s="505">
        <f t="shared" si="43"/>
        <v>0</v>
      </c>
      <c r="G162" s="505">
        <f t="shared" si="43"/>
        <v>0</v>
      </c>
      <c r="H162" s="505">
        <f t="shared" si="43"/>
        <v>0</v>
      </c>
      <c r="I162" s="505">
        <f t="shared" si="43"/>
        <v>0</v>
      </c>
      <c r="J162" s="505">
        <f t="shared" si="43"/>
        <v>0</v>
      </c>
      <c r="K162" s="505">
        <f t="shared" si="43"/>
        <v>0</v>
      </c>
    </row>
    <row r="163" spans="1:11" s="431" customFormat="1" ht="30" customHeight="1">
      <c r="A163" s="503" t="s">
        <v>779</v>
      </c>
      <c r="B163" s="504" t="s">
        <v>805</v>
      </c>
      <c r="C163" s="504" t="s">
        <v>806</v>
      </c>
      <c r="D163" s="506"/>
      <c r="E163" s="506"/>
      <c r="F163" s="506"/>
      <c r="G163" s="506"/>
      <c r="H163" s="506"/>
      <c r="I163" s="506"/>
      <c r="J163" s="506"/>
      <c r="K163" s="505">
        <f>D163+E163+F163+G163-H163-I163-J163</f>
        <v>0</v>
      </c>
    </row>
    <row r="164" spans="1:11" s="431" customFormat="1" ht="30" customHeight="1">
      <c r="A164" s="503" t="s">
        <v>780</v>
      </c>
      <c r="B164" s="504" t="s">
        <v>805</v>
      </c>
      <c r="C164" s="504" t="s">
        <v>806</v>
      </c>
      <c r="D164" s="506"/>
      <c r="E164" s="506"/>
      <c r="F164" s="506"/>
      <c r="G164" s="506"/>
      <c r="H164" s="506"/>
      <c r="I164" s="506"/>
      <c r="J164" s="506"/>
      <c r="K164" s="505">
        <f>D164+E164+F164+G164-H164-I164-J164</f>
        <v>0</v>
      </c>
    </row>
    <row r="165" spans="1:11" s="431" customFormat="1" ht="30" customHeight="1">
      <c r="A165" s="503" t="s">
        <v>781</v>
      </c>
      <c r="B165" s="504" t="s">
        <v>805</v>
      </c>
      <c r="C165" s="504" t="s">
        <v>806</v>
      </c>
      <c r="D165" s="506"/>
      <c r="E165" s="506"/>
      <c r="F165" s="506"/>
      <c r="G165" s="506"/>
      <c r="H165" s="506"/>
      <c r="I165" s="506"/>
      <c r="J165" s="506"/>
      <c r="K165" s="505">
        <f>D165+E165+F165+G165-H165-I165-J165</f>
        <v>0</v>
      </c>
    </row>
    <row r="166" spans="1:11" s="431" customFormat="1" ht="30" customHeight="1">
      <c r="A166" s="503" t="s">
        <v>782</v>
      </c>
      <c r="B166" s="504" t="s">
        <v>805</v>
      </c>
      <c r="C166" s="504" t="s">
        <v>806</v>
      </c>
      <c r="D166" s="506"/>
      <c r="E166" s="506"/>
      <c r="F166" s="506"/>
      <c r="G166" s="506"/>
      <c r="H166" s="506"/>
      <c r="I166" s="506"/>
      <c r="J166" s="506"/>
      <c r="K166" s="505">
        <f>D166+E166+F166+G166-H166-I166-J166</f>
        <v>0</v>
      </c>
    </row>
    <row r="167" spans="1:11" s="431" customFormat="1" ht="30" customHeight="1">
      <c r="A167" s="503" t="s">
        <v>139</v>
      </c>
      <c r="B167" s="504" t="s">
        <v>805</v>
      </c>
      <c r="C167" s="504" t="s">
        <v>806</v>
      </c>
      <c r="D167" s="505">
        <f>D163+D164+D165-D166</f>
        <v>0</v>
      </c>
      <c r="E167" s="505">
        <f t="shared" ref="E167:K167" si="44">E163+E164+E165-E166</f>
        <v>0</v>
      </c>
      <c r="F167" s="505">
        <f t="shared" si="44"/>
        <v>0</v>
      </c>
      <c r="G167" s="505">
        <f t="shared" si="44"/>
        <v>0</v>
      </c>
      <c r="H167" s="505">
        <f t="shared" si="44"/>
        <v>0</v>
      </c>
      <c r="I167" s="505">
        <f t="shared" si="44"/>
        <v>0</v>
      </c>
      <c r="J167" s="505">
        <f t="shared" si="44"/>
        <v>0</v>
      </c>
      <c r="K167" s="505">
        <f t="shared" si="44"/>
        <v>0</v>
      </c>
    </row>
    <row r="168" spans="1:11" s="431" customFormat="1" ht="30" customHeight="1">
      <c r="A168" s="503" t="s">
        <v>783</v>
      </c>
      <c r="B168" s="504" t="s">
        <v>805</v>
      </c>
      <c r="C168" s="504" t="s">
        <v>806</v>
      </c>
      <c r="D168" s="505">
        <f>D162-D167</f>
        <v>0</v>
      </c>
      <c r="E168" s="505">
        <f t="shared" ref="E168:K168" si="45">E162-E167</f>
        <v>0</v>
      </c>
      <c r="F168" s="505">
        <f t="shared" si="45"/>
        <v>0</v>
      </c>
      <c r="G168" s="505">
        <f t="shared" si="45"/>
        <v>0</v>
      </c>
      <c r="H168" s="505">
        <f t="shared" si="45"/>
        <v>0</v>
      </c>
      <c r="I168" s="505">
        <f t="shared" si="45"/>
        <v>0</v>
      </c>
      <c r="J168" s="505">
        <f t="shared" si="45"/>
        <v>0</v>
      </c>
      <c r="K168" s="505">
        <f t="shared" si="45"/>
        <v>0</v>
      </c>
    </row>
  </sheetData>
  <mergeCells count="8">
    <mergeCell ref="A1:K1"/>
    <mergeCell ref="K2:K3"/>
    <mergeCell ref="A2:A3"/>
    <mergeCell ref="B2:B3"/>
    <mergeCell ref="C2:C3"/>
    <mergeCell ref="D2:D3"/>
    <mergeCell ref="E2:G2"/>
    <mergeCell ref="H2:J2"/>
  </mergeCells>
  <pageMargins left="0.25" right="0.25" top="0.75" bottom="0.75" header="0.3" footer="0.3"/>
  <pageSetup paperSize="9" scale="43" fitToHeight="0" orientation="portrait" r:id="rId1"/>
  <rowBreaks count="3" manualBreakCount="3">
    <brk id="47" max="16383" man="1"/>
    <brk id="91" max="16383" man="1"/>
    <brk id="1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pageSetUpPr fitToPage="1"/>
  </sheetPr>
  <dimension ref="A1:D20"/>
  <sheetViews>
    <sheetView zoomScaleNormal="100" workbookViewId="0">
      <selection activeCell="E16" sqref="A1:XFD1048576"/>
    </sheetView>
  </sheetViews>
  <sheetFormatPr baseColWidth="10" defaultColWidth="9.1640625" defaultRowHeight="19"/>
  <cols>
    <col min="1" max="1" width="96.1640625" style="268" bestFit="1" customWidth="1"/>
    <col min="2" max="4" width="17.83203125" style="268" customWidth="1"/>
    <col min="5" max="16384" width="9.1640625" style="268"/>
  </cols>
  <sheetData>
    <row r="1" spans="1:4">
      <c r="A1" s="862" t="s">
        <v>809</v>
      </c>
      <c r="B1" s="862"/>
      <c r="C1" s="862"/>
      <c r="D1" s="862"/>
    </row>
    <row r="2" spans="1:4">
      <c r="A2" s="853" t="s">
        <v>419</v>
      </c>
      <c r="B2" s="870" t="s">
        <v>808</v>
      </c>
      <c r="C2" s="870" t="s">
        <v>810</v>
      </c>
      <c r="D2" s="870" t="s">
        <v>3397</v>
      </c>
    </row>
    <row r="3" spans="1:4">
      <c r="A3" s="854"/>
      <c r="B3" s="870"/>
      <c r="C3" s="870"/>
      <c r="D3" s="870"/>
    </row>
    <row r="4" spans="1:4">
      <c r="A4" s="495" t="s">
        <v>376</v>
      </c>
      <c r="B4" s="165"/>
      <c r="C4" s="165"/>
      <c r="D4" s="165"/>
    </row>
    <row r="5" spans="1:4">
      <c r="A5" s="495" t="s">
        <v>377</v>
      </c>
      <c r="B5" s="165"/>
      <c r="C5" s="165"/>
      <c r="D5" s="165"/>
    </row>
    <row r="6" spans="1:4">
      <c r="A6" s="496" t="s">
        <v>378</v>
      </c>
      <c r="B6" s="165"/>
      <c r="C6" s="165"/>
      <c r="D6" s="165"/>
    </row>
    <row r="7" spans="1:4">
      <c r="A7" s="496" t="s">
        <v>379</v>
      </c>
      <c r="B7" s="165"/>
      <c r="C7" s="165"/>
      <c r="D7" s="165"/>
    </row>
    <row r="8" spans="1:4">
      <c r="A8" s="496" t="s">
        <v>380</v>
      </c>
      <c r="B8" s="165"/>
      <c r="C8" s="165"/>
      <c r="D8" s="165"/>
    </row>
    <row r="9" spans="1:4">
      <c r="A9" s="496" t="s">
        <v>381</v>
      </c>
      <c r="B9" s="165"/>
      <c r="C9" s="165"/>
      <c r="D9" s="165"/>
    </row>
    <row r="10" spans="1:4">
      <c r="A10" s="496" t="s">
        <v>382</v>
      </c>
      <c r="B10" s="165"/>
      <c r="C10" s="165"/>
      <c r="D10" s="165"/>
    </row>
    <row r="11" spans="1:4">
      <c r="A11" s="496" t="s">
        <v>383</v>
      </c>
      <c r="B11" s="165"/>
      <c r="C11" s="165"/>
      <c r="D11" s="165"/>
    </row>
    <row r="12" spans="1:4">
      <c r="A12" s="496" t="s">
        <v>384</v>
      </c>
      <c r="B12" s="165"/>
      <c r="C12" s="165"/>
      <c r="D12" s="165"/>
    </row>
    <row r="13" spans="1:4">
      <c r="A13" s="496" t="s">
        <v>385</v>
      </c>
      <c r="B13" s="165"/>
      <c r="C13" s="165"/>
      <c r="D13" s="165"/>
    </row>
    <row r="14" spans="1:4">
      <c r="A14" s="496" t="s">
        <v>386</v>
      </c>
      <c r="B14" s="165"/>
      <c r="C14" s="165"/>
      <c r="D14" s="165"/>
    </row>
    <row r="15" spans="1:4">
      <c r="A15" s="496" t="s">
        <v>387</v>
      </c>
      <c r="B15" s="165"/>
      <c r="C15" s="165"/>
      <c r="D15" s="165"/>
    </row>
    <row r="16" spans="1:4">
      <c r="A16" s="496" t="s">
        <v>388</v>
      </c>
      <c r="B16" s="165"/>
      <c r="C16" s="165"/>
      <c r="D16" s="165"/>
    </row>
    <row r="17" spans="1:4">
      <c r="A17" s="496" t="s">
        <v>389</v>
      </c>
      <c r="B17" s="165"/>
      <c r="C17" s="165"/>
      <c r="D17" s="165"/>
    </row>
    <row r="18" spans="1:4">
      <c r="A18" s="496" t="s">
        <v>390</v>
      </c>
      <c r="B18" s="165"/>
      <c r="C18" s="165"/>
      <c r="D18" s="165"/>
    </row>
    <row r="19" spans="1:4">
      <c r="A19" s="496" t="s">
        <v>497</v>
      </c>
      <c r="B19" s="165"/>
      <c r="C19" s="165"/>
      <c r="D19" s="165"/>
    </row>
    <row r="20" spans="1:4">
      <c r="A20" s="498" t="s">
        <v>7</v>
      </c>
      <c r="B20" s="508">
        <f>SUM(B4:B19)</f>
        <v>0</v>
      </c>
      <c r="C20" s="508">
        <f>SUM(C4:C19)</f>
        <v>0</v>
      </c>
      <c r="D20" s="508">
        <f>SUM(D4:D19)</f>
        <v>0</v>
      </c>
    </row>
  </sheetData>
  <mergeCells count="5">
    <mergeCell ref="A2:A3"/>
    <mergeCell ref="B2:B3"/>
    <mergeCell ref="C2:C3"/>
    <mergeCell ref="D2:D3"/>
    <mergeCell ref="A1:D1"/>
  </mergeCells>
  <pageMargins left="0.25" right="0.25" top="0.75" bottom="0.75" header="0.3" footer="0.3"/>
  <pageSetup paperSize="9" scale="6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pageSetUpPr fitToPage="1"/>
  </sheetPr>
  <dimension ref="A1:H28"/>
  <sheetViews>
    <sheetView zoomScale="70" zoomScaleNormal="70" workbookViewId="0">
      <selection activeCell="E16" sqref="A1:XFD1048576"/>
    </sheetView>
  </sheetViews>
  <sheetFormatPr baseColWidth="10" defaultColWidth="8.83203125" defaultRowHeight="15"/>
  <cols>
    <col min="1" max="1" width="91.5" bestFit="1" customWidth="1"/>
    <col min="2" max="2" width="20.1640625" bestFit="1" customWidth="1"/>
    <col min="4" max="4" width="16.5" customWidth="1"/>
    <col min="5" max="5" width="7" bestFit="1" customWidth="1"/>
    <col min="6" max="6" width="23.33203125" bestFit="1" customWidth="1"/>
    <col min="7" max="7" width="13.5" customWidth="1"/>
    <col min="8" max="8" width="10.5" bestFit="1" customWidth="1"/>
  </cols>
  <sheetData>
    <row r="1" spans="1:8">
      <c r="A1" s="856" t="s">
        <v>840</v>
      </c>
      <c r="B1" s="856"/>
      <c r="C1" s="856"/>
      <c r="D1" s="856"/>
      <c r="E1" s="856"/>
      <c r="F1" s="856"/>
      <c r="G1" s="856"/>
      <c r="H1" s="856"/>
    </row>
    <row r="2" spans="1:8">
      <c r="A2" s="873" t="s">
        <v>0</v>
      </c>
      <c r="B2" s="858" t="s">
        <v>811</v>
      </c>
      <c r="C2" s="858" t="s">
        <v>812</v>
      </c>
      <c r="D2" s="858" t="s">
        <v>813</v>
      </c>
      <c r="E2" s="858" t="s">
        <v>814</v>
      </c>
      <c r="F2" s="858" t="s">
        <v>815</v>
      </c>
      <c r="G2" s="858" t="s">
        <v>816</v>
      </c>
      <c r="H2" s="871" t="s">
        <v>8</v>
      </c>
    </row>
    <row r="3" spans="1:8">
      <c r="A3" s="873"/>
      <c r="B3" s="859"/>
      <c r="C3" s="859"/>
      <c r="D3" s="859"/>
      <c r="E3" s="859"/>
      <c r="F3" s="859"/>
      <c r="G3" s="859"/>
      <c r="H3" s="872"/>
    </row>
    <row r="4" spans="1:8" ht="16">
      <c r="A4" s="16" t="s">
        <v>763</v>
      </c>
      <c r="B4" s="31"/>
      <c r="C4" s="31"/>
      <c r="D4" s="31"/>
      <c r="E4" s="31"/>
      <c r="F4" s="31"/>
      <c r="G4" s="31"/>
      <c r="H4" s="36">
        <f>SUM(H5:H7)</f>
        <v>0</v>
      </c>
    </row>
    <row r="5" spans="1:8" ht="16">
      <c r="A5" s="16" t="s">
        <v>817</v>
      </c>
      <c r="B5" s="32"/>
      <c r="C5" s="31"/>
      <c r="D5" s="31"/>
      <c r="E5" s="31"/>
      <c r="F5" s="31"/>
      <c r="G5" s="31"/>
      <c r="H5" s="33"/>
    </row>
    <row r="6" spans="1:8" ht="16">
      <c r="A6" s="16" t="s">
        <v>818</v>
      </c>
      <c r="B6" s="32"/>
      <c r="C6" s="31"/>
      <c r="D6" s="31"/>
      <c r="E6" s="31"/>
      <c r="F6" s="31"/>
      <c r="G6" s="31"/>
      <c r="H6" s="33"/>
    </row>
    <row r="7" spans="1:8" ht="16">
      <c r="A7" s="16" t="s">
        <v>819</v>
      </c>
      <c r="B7" s="32"/>
      <c r="C7" s="31"/>
      <c r="D7" s="31"/>
      <c r="E7" s="31"/>
      <c r="F7" s="31"/>
      <c r="G7" s="31"/>
      <c r="H7" s="33"/>
    </row>
    <row r="8" spans="1:8" ht="16">
      <c r="A8" s="16" t="s">
        <v>820</v>
      </c>
      <c r="B8" s="34"/>
      <c r="C8" s="34"/>
      <c r="D8" s="34"/>
      <c r="E8" s="34"/>
      <c r="F8" s="34"/>
      <c r="G8" s="34"/>
      <c r="H8" s="37">
        <f>SUM(H9:H11)</f>
        <v>0</v>
      </c>
    </row>
    <row r="9" spans="1:8" s="14" customFormat="1" ht="15" customHeight="1">
      <c r="A9" s="15" t="s">
        <v>821</v>
      </c>
      <c r="B9" s="27"/>
      <c r="C9" s="29"/>
      <c r="D9" s="30"/>
      <c r="E9" s="29"/>
      <c r="F9" s="21"/>
      <c r="G9" s="21"/>
      <c r="H9" s="28"/>
    </row>
    <row r="10" spans="1:8" s="14" customFormat="1" ht="15" customHeight="1">
      <c r="A10" s="15" t="s">
        <v>822</v>
      </c>
      <c r="B10" s="27"/>
      <c r="C10" s="29"/>
      <c r="D10" s="30"/>
      <c r="E10" s="29"/>
      <c r="F10" s="21"/>
      <c r="G10" s="21"/>
      <c r="H10" s="28"/>
    </row>
    <row r="11" spans="1:8" s="14" customFormat="1" ht="15" customHeight="1">
      <c r="A11" s="15" t="s">
        <v>823</v>
      </c>
      <c r="B11" s="27"/>
      <c r="C11" s="29"/>
      <c r="D11" s="30"/>
      <c r="E11" s="29"/>
      <c r="F11" s="21"/>
      <c r="G11" s="21"/>
      <c r="H11" s="28"/>
    </row>
    <row r="12" spans="1:8" s="14" customFormat="1" ht="15" customHeight="1">
      <c r="A12" s="15" t="s">
        <v>824</v>
      </c>
      <c r="B12" s="21"/>
      <c r="C12" s="21"/>
      <c r="D12" s="21"/>
      <c r="E12" s="21"/>
      <c r="F12" s="21"/>
      <c r="G12" s="21"/>
      <c r="H12" s="38">
        <f>SUM(H13:H15)</f>
        <v>0</v>
      </c>
    </row>
    <row r="13" spans="1:8" s="14" customFormat="1" ht="15" customHeight="1">
      <c r="A13" s="15" t="s">
        <v>825</v>
      </c>
      <c r="B13" s="27"/>
      <c r="C13" s="21"/>
      <c r="D13" s="21"/>
      <c r="E13" s="21"/>
      <c r="F13" s="29"/>
      <c r="G13" s="21"/>
      <c r="H13" s="28"/>
    </row>
    <row r="14" spans="1:8" s="14" customFormat="1" ht="15" customHeight="1">
      <c r="A14" s="15" t="s">
        <v>826</v>
      </c>
      <c r="B14" s="27"/>
      <c r="C14" s="21"/>
      <c r="D14" s="21"/>
      <c r="E14" s="21"/>
      <c r="F14" s="29"/>
      <c r="G14" s="21"/>
      <c r="H14" s="28"/>
    </row>
    <row r="15" spans="1:8" s="14" customFormat="1" ht="15" customHeight="1">
      <c r="A15" s="15" t="s">
        <v>827</v>
      </c>
      <c r="B15" s="27"/>
      <c r="C15" s="21"/>
      <c r="D15" s="21"/>
      <c r="E15" s="21"/>
      <c r="F15" s="29"/>
      <c r="G15" s="21"/>
      <c r="H15" s="28"/>
    </row>
    <row r="16" spans="1:8" s="14" customFormat="1" ht="15" customHeight="1">
      <c r="A16" s="15" t="s">
        <v>828</v>
      </c>
      <c r="B16" s="21"/>
      <c r="C16" s="21"/>
      <c r="D16" s="21"/>
      <c r="E16" s="21"/>
      <c r="F16" s="21"/>
      <c r="G16" s="21"/>
      <c r="H16" s="38">
        <f>SUM(H17:H19)</f>
        <v>0</v>
      </c>
    </row>
    <row r="17" spans="1:8" s="14" customFormat="1" ht="15" customHeight="1">
      <c r="A17" s="15" t="s">
        <v>829</v>
      </c>
      <c r="B17" s="27"/>
      <c r="C17" s="21"/>
      <c r="D17" s="21"/>
      <c r="E17" s="21"/>
      <c r="F17" s="29"/>
      <c r="G17" s="29"/>
      <c r="H17" s="29"/>
    </row>
    <row r="18" spans="1:8" s="14" customFormat="1" ht="15" customHeight="1">
      <c r="A18" s="15" t="s">
        <v>830</v>
      </c>
      <c r="B18" s="27"/>
      <c r="C18" s="21"/>
      <c r="D18" s="21"/>
      <c r="E18" s="21"/>
      <c r="F18" s="29"/>
      <c r="G18" s="29"/>
      <c r="H18" s="29"/>
    </row>
    <row r="19" spans="1:8" s="14" customFormat="1" ht="15" customHeight="1">
      <c r="A19" s="15" t="s">
        <v>831</v>
      </c>
      <c r="B19" s="27"/>
      <c r="C19" s="21"/>
      <c r="D19" s="21"/>
      <c r="E19" s="21"/>
      <c r="F19" s="29"/>
      <c r="G19" s="29"/>
      <c r="H19" s="162"/>
    </row>
    <row r="20" spans="1:8" s="14" customFormat="1" ht="15" customHeight="1">
      <c r="A20" s="15" t="s">
        <v>832</v>
      </c>
      <c r="B20" s="21"/>
      <c r="C20" s="21"/>
      <c r="D20" s="21"/>
      <c r="E20" s="21"/>
      <c r="F20" s="21"/>
      <c r="G20" s="21"/>
      <c r="H20" s="38">
        <f>SUM(H21:H23)</f>
        <v>0</v>
      </c>
    </row>
    <row r="21" spans="1:8" s="14" customFormat="1" ht="15" customHeight="1">
      <c r="A21" s="15" t="s">
        <v>833</v>
      </c>
      <c r="B21" s="27"/>
      <c r="C21" s="29"/>
      <c r="D21" s="29"/>
      <c r="E21" s="29"/>
      <c r="F21" s="21"/>
      <c r="G21" s="21"/>
      <c r="H21" s="29"/>
    </row>
    <row r="22" spans="1:8" s="14" customFormat="1" ht="15" customHeight="1">
      <c r="A22" s="15" t="s">
        <v>834</v>
      </c>
      <c r="B22" s="27"/>
      <c r="C22" s="29"/>
      <c r="D22" s="29"/>
      <c r="E22" s="29"/>
      <c r="F22" s="21"/>
      <c r="G22" s="21"/>
      <c r="H22" s="29"/>
    </row>
    <row r="23" spans="1:8" s="14" customFormat="1" ht="15" customHeight="1">
      <c r="A23" s="15" t="s">
        <v>835</v>
      </c>
      <c r="B23" s="27"/>
      <c r="C23" s="29"/>
      <c r="D23" s="29"/>
      <c r="E23" s="29"/>
      <c r="F23" s="21"/>
      <c r="G23" s="21"/>
      <c r="H23" s="29"/>
    </row>
    <row r="24" spans="1:8" s="14" customFormat="1" ht="15" customHeight="1">
      <c r="A24" s="15" t="s">
        <v>836</v>
      </c>
      <c r="B24" s="26"/>
      <c r="C24" s="26"/>
      <c r="D24" s="26"/>
      <c r="E24" s="26"/>
      <c r="F24" s="26"/>
      <c r="G24" s="26"/>
      <c r="H24" s="39">
        <f>SUM(H25:H27)</f>
        <v>0</v>
      </c>
    </row>
    <row r="25" spans="1:8" s="14" customFormat="1" ht="15" customHeight="1">
      <c r="A25" s="15" t="s">
        <v>837</v>
      </c>
      <c r="B25" s="27"/>
      <c r="C25" s="26"/>
      <c r="D25" s="26"/>
      <c r="E25" s="26"/>
      <c r="F25" s="26"/>
      <c r="G25" s="26"/>
      <c r="H25" s="29"/>
    </row>
    <row r="26" spans="1:8" s="14" customFormat="1" ht="15" customHeight="1">
      <c r="A26" s="15" t="s">
        <v>838</v>
      </c>
      <c r="B26" s="27"/>
      <c r="C26" s="26"/>
      <c r="D26" s="26"/>
      <c r="E26" s="26"/>
      <c r="F26" s="26"/>
      <c r="G26" s="26"/>
      <c r="H26" s="29"/>
    </row>
    <row r="27" spans="1:8" s="14" customFormat="1" ht="15" customHeight="1">
      <c r="A27" s="15" t="s">
        <v>839</v>
      </c>
      <c r="B27" s="27"/>
      <c r="C27" s="26"/>
      <c r="D27" s="26"/>
      <c r="E27" s="26"/>
      <c r="F27" s="26"/>
      <c r="G27" s="26"/>
      <c r="H27" s="29"/>
    </row>
    <row r="28" spans="1:8" ht="16">
      <c r="A28" s="16" t="s">
        <v>7</v>
      </c>
      <c r="B28" s="17"/>
      <c r="C28" s="17"/>
      <c r="D28" s="17"/>
      <c r="E28" s="17"/>
      <c r="F28" s="17"/>
      <c r="G28" s="17"/>
      <c r="H28" s="37">
        <f>H4+H8+H12+H16+H20+H24</f>
        <v>0</v>
      </c>
    </row>
  </sheetData>
  <mergeCells count="9">
    <mergeCell ref="A1:H1"/>
    <mergeCell ref="G2:G3"/>
    <mergeCell ref="H2:H3"/>
    <mergeCell ref="A2:A3"/>
    <mergeCell ref="B2:B3"/>
    <mergeCell ref="C2:C3"/>
    <mergeCell ref="D2:D3"/>
    <mergeCell ref="E2:E3"/>
    <mergeCell ref="F2:F3"/>
  </mergeCells>
  <pageMargins left="0.25" right="0.25" top="0.75" bottom="0.75" header="0.3" footer="0.3"/>
  <pageSetup paperSize="9" scale="7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0000"/>
    <pageSetUpPr fitToPage="1"/>
  </sheetPr>
  <dimension ref="A2:H30"/>
  <sheetViews>
    <sheetView showGridLines="0" topLeftCell="A7" zoomScaleNormal="100" zoomScaleSheetLayoutView="100" workbookViewId="0">
      <selection activeCell="E16" sqref="A1:XFD1048576"/>
    </sheetView>
  </sheetViews>
  <sheetFormatPr baseColWidth="10" defaultColWidth="8.83203125" defaultRowHeight="16"/>
  <cols>
    <col min="1" max="1" width="9.1640625" style="73" customWidth="1"/>
    <col min="2" max="2" width="1.5" style="73" customWidth="1"/>
    <col min="3" max="3" width="13.5" style="73" customWidth="1"/>
    <col min="4" max="4" width="19.5" style="73" bestFit="1" customWidth="1"/>
    <col min="5" max="5" width="21" style="73" customWidth="1"/>
    <col min="6" max="6" width="19.83203125" style="73" customWidth="1"/>
    <col min="7" max="7" width="1.5" style="73" customWidth="1"/>
    <col min="8" max="256" width="9.1640625" style="73"/>
    <col min="257" max="257" width="9.1640625" style="73" customWidth="1"/>
    <col min="258" max="258" width="1.5" style="73" customWidth="1"/>
    <col min="259" max="259" width="13.5" style="73" customWidth="1"/>
    <col min="260" max="260" width="19.5" style="73" bestFit="1" customWidth="1"/>
    <col min="261" max="261" width="21" style="73" customWidth="1"/>
    <col min="262" max="262" width="19.83203125" style="73" customWidth="1"/>
    <col min="263" max="263" width="1.5" style="73" customWidth="1"/>
    <col min="264" max="512" width="9.1640625" style="73"/>
    <col min="513" max="513" width="9.1640625" style="73" customWidth="1"/>
    <col min="514" max="514" width="1.5" style="73" customWidth="1"/>
    <col min="515" max="515" width="13.5" style="73" customWidth="1"/>
    <col min="516" max="516" width="19.5" style="73" bestFit="1" customWidth="1"/>
    <col min="517" max="517" width="21" style="73" customWidth="1"/>
    <col min="518" max="518" width="19.83203125" style="73" customWidth="1"/>
    <col min="519" max="519" width="1.5" style="73" customWidth="1"/>
    <col min="520" max="768" width="9.1640625" style="73"/>
    <col min="769" max="769" width="9.1640625" style="73" customWidth="1"/>
    <col min="770" max="770" width="1.5" style="73" customWidth="1"/>
    <col min="771" max="771" width="13.5" style="73" customWidth="1"/>
    <col min="772" max="772" width="19.5" style="73" bestFit="1" customWidth="1"/>
    <col min="773" max="773" width="21" style="73" customWidth="1"/>
    <col min="774" max="774" width="19.83203125" style="73" customWidth="1"/>
    <col min="775" max="775" width="1.5" style="73" customWidth="1"/>
    <col min="776" max="1024" width="9.1640625" style="73"/>
    <col min="1025" max="1025" width="9.1640625" style="73" customWidth="1"/>
    <col min="1026" max="1026" width="1.5" style="73" customWidth="1"/>
    <col min="1027" max="1027" width="13.5" style="73" customWidth="1"/>
    <col min="1028" max="1028" width="19.5" style="73" bestFit="1" customWidth="1"/>
    <col min="1029" max="1029" width="21" style="73" customWidth="1"/>
    <col min="1030" max="1030" width="19.83203125" style="73" customWidth="1"/>
    <col min="1031" max="1031" width="1.5" style="73" customWidth="1"/>
    <col min="1032" max="1280" width="9.1640625" style="73"/>
    <col min="1281" max="1281" width="9.1640625" style="73" customWidth="1"/>
    <col min="1282" max="1282" width="1.5" style="73" customWidth="1"/>
    <col min="1283" max="1283" width="13.5" style="73" customWidth="1"/>
    <col min="1284" max="1284" width="19.5" style="73" bestFit="1" customWidth="1"/>
    <col min="1285" max="1285" width="21" style="73" customWidth="1"/>
    <col min="1286" max="1286" width="19.83203125" style="73" customWidth="1"/>
    <col min="1287" max="1287" width="1.5" style="73" customWidth="1"/>
    <col min="1288" max="1536" width="9.1640625" style="73"/>
    <col min="1537" max="1537" width="9.1640625" style="73" customWidth="1"/>
    <col min="1538" max="1538" width="1.5" style="73" customWidth="1"/>
    <col min="1539" max="1539" width="13.5" style="73" customWidth="1"/>
    <col min="1540" max="1540" width="19.5" style="73" bestFit="1" customWidth="1"/>
    <col min="1541" max="1541" width="21" style="73" customWidth="1"/>
    <col min="1542" max="1542" width="19.83203125" style="73" customWidth="1"/>
    <col min="1543" max="1543" width="1.5" style="73" customWidth="1"/>
    <col min="1544" max="1792" width="9.1640625" style="73"/>
    <col min="1793" max="1793" width="9.1640625" style="73" customWidth="1"/>
    <col min="1794" max="1794" width="1.5" style="73" customWidth="1"/>
    <col min="1795" max="1795" width="13.5" style="73" customWidth="1"/>
    <col min="1796" max="1796" width="19.5" style="73" bestFit="1" customWidth="1"/>
    <col min="1797" max="1797" width="21" style="73" customWidth="1"/>
    <col min="1798" max="1798" width="19.83203125" style="73" customWidth="1"/>
    <col min="1799" max="1799" width="1.5" style="73" customWidth="1"/>
    <col min="1800" max="2048" width="9.1640625" style="73"/>
    <col min="2049" max="2049" width="9.1640625" style="73" customWidth="1"/>
    <col min="2050" max="2050" width="1.5" style="73" customWidth="1"/>
    <col min="2051" max="2051" width="13.5" style="73" customWidth="1"/>
    <col min="2052" max="2052" width="19.5" style="73" bestFit="1" customWidth="1"/>
    <col min="2053" max="2053" width="21" style="73" customWidth="1"/>
    <col min="2054" max="2054" width="19.83203125" style="73" customWidth="1"/>
    <col min="2055" max="2055" width="1.5" style="73" customWidth="1"/>
    <col min="2056" max="2304" width="9.1640625" style="73"/>
    <col min="2305" max="2305" width="9.1640625" style="73" customWidth="1"/>
    <col min="2306" max="2306" width="1.5" style="73" customWidth="1"/>
    <col min="2307" max="2307" width="13.5" style="73" customWidth="1"/>
    <col min="2308" max="2308" width="19.5" style="73" bestFit="1" customWidth="1"/>
    <col min="2309" max="2309" width="21" style="73" customWidth="1"/>
    <col min="2310" max="2310" width="19.83203125" style="73" customWidth="1"/>
    <col min="2311" max="2311" width="1.5" style="73" customWidth="1"/>
    <col min="2312" max="2560" width="9.1640625" style="73"/>
    <col min="2561" max="2561" width="9.1640625" style="73" customWidth="1"/>
    <col min="2562" max="2562" width="1.5" style="73" customWidth="1"/>
    <col min="2563" max="2563" width="13.5" style="73" customWidth="1"/>
    <col min="2564" max="2564" width="19.5" style="73" bestFit="1" customWidth="1"/>
    <col min="2565" max="2565" width="21" style="73" customWidth="1"/>
    <col min="2566" max="2566" width="19.83203125" style="73" customWidth="1"/>
    <col min="2567" max="2567" width="1.5" style="73" customWidth="1"/>
    <col min="2568" max="2816" width="9.1640625" style="73"/>
    <col min="2817" max="2817" width="9.1640625" style="73" customWidth="1"/>
    <col min="2818" max="2818" width="1.5" style="73" customWidth="1"/>
    <col min="2819" max="2819" width="13.5" style="73" customWidth="1"/>
    <col min="2820" max="2820" width="19.5" style="73" bestFit="1" customWidth="1"/>
    <col min="2821" max="2821" width="21" style="73" customWidth="1"/>
    <col min="2822" max="2822" width="19.83203125" style="73" customWidth="1"/>
    <col min="2823" max="2823" width="1.5" style="73" customWidth="1"/>
    <col min="2824" max="3072" width="9.1640625" style="73"/>
    <col min="3073" max="3073" width="9.1640625" style="73" customWidth="1"/>
    <col min="3074" max="3074" width="1.5" style="73" customWidth="1"/>
    <col min="3075" max="3075" width="13.5" style="73" customWidth="1"/>
    <col min="3076" max="3076" width="19.5" style="73" bestFit="1" customWidth="1"/>
    <col min="3077" max="3077" width="21" style="73" customWidth="1"/>
    <col min="3078" max="3078" width="19.83203125" style="73" customWidth="1"/>
    <col min="3079" max="3079" width="1.5" style="73" customWidth="1"/>
    <col min="3080" max="3328" width="9.1640625" style="73"/>
    <col min="3329" max="3329" width="9.1640625" style="73" customWidth="1"/>
    <col min="3330" max="3330" width="1.5" style="73" customWidth="1"/>
    <col min="3331" max="3331" width="13.5" style="73" customWidth="1"/>
    <col min="3332" max="3332" width="19.5" style="73" bestFit="1" customWidth="1"/>
    <col min="3333" max="3333" width="21" style="73" customWidth="1"/>
    <col min="3334" max="3334" width="19.83203125" style="73" customWidth="1"/>
    <col min="3335" max="3335" width="1.5" style="73" customWidth="1"/>
    <col min="3336" max="3584" width="9.1640625" style="73"/>
    <col min="3585" max="3585" width="9.1640625" style="73" customWidth="1"/>
    <col min="3586" max="3586" width="1.5" style="73" customWidth="1"/>
    <col min="3587" max="3587" width="13.5" style="73" customWidth="1"/>
    <col min="3588" max="3588" width="19.5" style="73" bestFit="1" customWidth="1"/>
    <col min="3589" max="3589" width="21" style="73" customWidth="1"/>
    <col min="3590" max="3590" width="19.83203125" style="73" customWidth="1"/>
    <col min="3591" max="3591" width="1.5" style="73" customWidth="1"/>
    <col min="3592" max="3840" width="9.1640625" style="73"/>
    <col min="3841" max="3841" width="9.1640625" style="73" customWidth="1"/>
    <col min="3842" max="3842" width="1.5" style="73" customWidth="1"/>
    <col min="3843" max="3843" width="13.5" style="73" customWidth="1"/>
    <col min="3844" max="3844" width="19.5" style="73" bestFit="1" customWidth="1"/>
    <col min="3845" max="3845" width="21" style="73" customWidth="1"/>
    <col min="3846" max="3846" width="19.83203125" style="73" customWidth="1"/>
    <col min="3847" max="3847" width="1.5" style="73" customWidth="1"/>
    <col min="3848" max="4096" width="9.1640625" style="73"/>
    <col min="4097" max="4097" width="9.1640625" style="73" customWidth="1"/>
    <col min="4098" max="4098" width="1.5" style="73" customWidth="1"/>
    <col min="4099" max="4099" width="13.5" style="73" customWidth="1"/>
    <col min="4100" max="4100" width="19.5" style="73" bestFit="1" customWidth="1"/>
    <col min="4101" max="4101" width="21" style="73" customWidth="1"/>
    <col min="4102" max="4102" width="19.83203125" style="73" customWidth="1"/>
    <col min="4103" max="4103" width="1.5" style="73" customWidth="1"/>
    <col min="4104" max="4352" width="9.1640625" style="73"/>
    <col min="4353" max="4353" width="9.1640625" style="73" customWidth="1"/>
    <col min="4354" max="4354" width="1.5" style="73" customWidth="1"/>
    <col min="4355" max="4355" width="13.5" style="73" customWidth="1"/>
    <col min="4356" max="4356" width="19.5" style="73" bestFit="1" customWidth="1"/>
    <col min="4357" max="4357" width="21" style="73" customWidth="1"/>
    <col min="4358" max="4358" width="19.83203125" style="73" customWidth="1"/>
    <col min="4359" max="4359" width="1.5" style="73" customWidth="1"/>
    <col min="4360" max="4608" width="9.1640625" style="73"/>
    <col min="4609" max="4609" width="9.1640625" style="73" customWidth="1"/>
    <col min="4610" max="4610" width="1.5" style="73" customWidth="1"/>
    <col min="4611" max="4611" width="13.5" style="73" customWidth="1"/>
    <col min="4612" max="4612" width="19.5" style="73" bestFit="1" customWidth="1"/>
    <col min="4613" max="4613" width="21" style="73" customWidth="1"/>
    <col min="4614" max="4614" width="19.83203125" style="73" customWidth="1"/>
    <col min="4615" max="4615" width="1.5" style="73" customWidth="1"/>
    <col min="4616" max="4864" width="9.1640625" style="73"/>
    <col min="4865" max="4865" width="9.1640625" style="73" customWidth="1"/>
    <col min="4866" max="4866" width="1.5" style="73" customWidth="1"/>
    <col min="4867" max="4867" width="13.5" style="73" customWidth="1"/>
    <col min="4868" max="4868" width="19.5" style="73" bestFit="1" customWidth="1"/>
    <col min="4869" max="4869" width="21" style="73" customWidth="1"/>
    <col min="4870" max="4870" width="19.83203125" style="73" customWidth="1"/>
    <col min="4871" max="4871" width="1.5" style="73" customWidth="1"/>
    <col min="4872" max="5120" width="9.1640625" style="73"/>
    <col min="5121" max="5121" width="9.1640625" style="73" customWidth="1"/>
    <col min="5122" max="5122" width="1.5" style="73" customWidth="1"/>
    <col min="5123" max="5123" width="13.5" style="73" customWidth="1"/>
    <col min="5124" max="5124" width="19.5" style="73" bestFit="1" customWidth="1"/>
    <col min="5125" max="5125" width="21" style="73" customWidth="1"/>
    <col min="5126" max="5126" width="19.83203125" style="73" customWidth="1"/>
    <col min="5127" max="5127" width="1.5" style="73" customWidth="1"/>
    <col min="5128" max="5376" width="9.1640625" style="73"/>
    <col min="5377" max="5377" width="9.1640625" style="73" customWidth="1"/>
    <col min="5378" max="5378" width="1.5" style="73" customWidth="1"/>
    <col min="5379" max="5379" width="13.5" style="73" customWidth="1"/>
    <col min="5380" max="5380" width="19.5" style="73" bestFit="1" customWidth="1"/>
    <col min="5381" max="5381" width="21" style="73" customWidth="1"/>
    <col min="5382" max="5382" width="19.83203125" style="73" customWidth="1"/>
    <col min="5383" max="5383" width="1.5" style="73" customWidth="1"/>
    <col min="5384" max="5632" width="9.1640625" style="73"/>
    <col min="5633" max="5633" width="9.1640625" style="73" customWidth="1"/>
    <col min="5634" max="5634" width="1.5" style="73" customWidth="1"/>
    <col min="5635" max="5635" width="13.5" style="73" customWidth="1"/>
    <col min="5636" max="5636" width="19.5" style="73" bestFit="1" customWidth="1"/>
    <col min="5637" max="5637" width="21" style="73" customWidth="1"/>
    <col min="5638" max="5638" width="19.83203125" style="73" customWidth="1"/>
    <col min="5639" max="5639" width="1.5" style="73" customWidth="1"/>
    <col min="5640" max="5888" width="9.1640625" style="73"/>
    <col min="5889" max="5889" width="9.1640625" style="73" customWidth="1"/>
    <col min="5890" max="5890" width="1.5" style="73" customWidth="1"/>
    <col min="5891" max="5891" width="13.5" style="73" customWidth="1"/>
    <col min="5892" max="5892" width="19.5" style="73" bestFit="1" customWidth="1"/>
    <col min="5893" max="5893" width="21" style="73" customWidth="1"/>
    <col min="5894" max="5894" width="19.83203125" style="73" customWidth="1"/>
    <col min="5895" max="5895" width="1.5" style="73" customWidth="1"/>
    <col min="5896" max="6144" width="9.1640625" style="73"/>
    <col min="6145" max="6145" width="9.1640625" style="73" customWidth="1"/>
    <col min="6146" max="6146" width="1.5" style="73" customWidth="1"/>
    <col min="6147" max="6147" width="13.5" style="73" customWidth="1"/>
    <col min="6148" max="6148" width="19.5" style="73" bestFit="1" customWidth="1"/>
    <col min="6149" max="6149" width="21" style="73" customWidth="1"/>
    <col min="6150" max="6150" width="19.83203125" style="73" customWidth="1"/>
    <col min="6151" max="6151" width="1.5" style="73" customWidth="1"/>
    <col min="6152" max="6400" width="9.1640625" style="73"/>
    <col min="6401" max="6401" width="9.1640625" style="73" customWidth="1"/>
    <col min="6402" max="6402" width="1.5" style="73" customWidth="1"/>
    <col min="6403" max="6403" width="13.5" style="73" customWidth="1"/>
    <col min="6404" max="6404" width="19.5" style="73" bestFit="1" customWidth="1"/>
    <col min="6405" max="6405" width="21" style="73" customWidth="1"/>
    <col min="6406" max="6406" width="19.83203125" style="73" customWidth="1"/>
    <col min="6407" max="6407" width="1.5" style="73" customWidth="1"/>
    <col min="6408" max="6656" width="9.1640625" style="73"/>
    <col min="6657" max="6657" width="9.1640625" style="73" customWidth="1"/>
    <col min="6658" max="6658" width="1.5" style="73" customWidth="1"/>
    <col min="6659" max="6659" width="13.5" style="73" customWidth="1"/>
    <col min="6660" max="6660" width="19.5" style="73" bestFit="1" customWidth="1"/>
    <col min="6661" max="6661" width="21" style="73" customWidth="1"/>
    <col min="6662" max="6662" width="19.83203125" style="73" customWidth="1"/>
    <col min="6663" max="6663" width="1.5" style="73" customWidth="1"/>
    <col min="6664" max="6912" width="9.1640625" style="73"/>
    <col min="6913" max="6913" width="9.1640625" style="73" customWidth="1"/>
    <col min="6914" max="6914" width="1.5" style="73" customWidth="1"/>
    <col min="6915" max="6915" width="13.5" style="73" customWidth="1"/>
    <col min="6916" max="6916" width="19.5" style="73" bestFit="1" customWidth="1"/>
    <col min="6917" max="6917" width="21" style="73" customWidth="1"/>
    <col min="6918" max="6918" width="19.83203125" style="73" customWidth="1"/>
    <col min="6919" max="6919" width="1.5" style="73" customWidth="1"/>
    <col min="6920" max="7168" width="9.1640625" style="73"/>
    <col min="7169" max="7169" width="9.1640625" style="73" customWidth="1"/>
    <col min="7170" max="7170" width="1.5" style="73" customWidth="1"/>
    <col min="7171" max="7171" width="13.5" style="73" customWidth="1"/>
    <col min="7172" max="7172" width="19.5" style="73" bestFit="1" customWidth="1"/>
    <col min="7173" max="7173" width="21" style="73" customWidth="1"/>
    <col min="7174" max="7174" width="19.83203125" style="73" customWidth="1"/>
    <col min="7175" max="7175" width="1.5" style="73" customWidth="1"/>
    <col min="7176" max="7424" width="9.1640625" style="73"/>
    <col min="7425" max="7425" width="9.1640625" style="73" customWidth="1"/>
    <col min="7426" max="7426" width="1.5" style="73" customWidth="1"/>
    <col min="7427" max="7427" width="13.5" style="73" customWidth="1"/>
    <col min="7428" max="7428" width="19.5" style="73" bestFit="1" customWidth="1"/>
    <col min="7429" max="7429" width="21" style="73" customWidth="1"/>
    <col min="7430" max="7430" width="19.83203125" style="73" customWidth="1"/>
    <col min="7431" max="7431" width="1.5" style="73" customWidth="1"/>
    <col min="7432" max="7680" width="9.1640625" style="73"/>
    <col min="7681" max="7681" width="9.1640625" style="73" customWidth="1"/>
    <col min="7682" max="7682" width="1.5" style="73" customWidth="1"/>
    <col min="7683" max="7683" width="13.5" style="73" customWidth="1"/>
    <col min="7684" max="7684" width="19.5" style="73" bestFit="1" customWidth="1"/>
    <col min="7685" max="7685" width="21" style="73" customWidth="1"/>
    <col min="7686" max="7686" width="19.83203125" style="73" customWidth="1"/>
    <col min="7687" max="7687" width="1.5" style="73" customWidth="1"/>
    <col min="7688" max="7936" width="9.1640625" style="73"/>
    <col min="7937" max="7937" width="9.1640625" style="73" customWidth="1"/>
    <col min="7938" max="7938" width="1.5" style="73" customWidth="1"/>
    <col min="7939" max="7939" width="13.5" style="73" customWidth="1"/>
    <col min="7940" max="7940" width="19.5" style="73" bestFit="1" customWidth="1"/>
    <col min="7941" max="7941" width="21" style="73" customWidth="1"/>
    <col min="7942" max="7942" width="19.83203125" style="73" customWidth="1"/>
    <col min="7943" max="7943" width="1.5" style="73" customWidth="1"/>
    <col min="7944" max="8192" width="9.1640625" style="73"/>
    <col min="8193" max="8193" width="9.1640625" style="73" customWidth="1"/>
    <col min="8194" max="8194" width="1.5" style="73" customWidth="1"/>
    <col min="8195" max="8195" width="13.5" style="73" customWidth="1"/>
    <col min="8196" max="8196" width="19.5" style="73" bestFit="1" customWidth="1"/>
    <col min="8197" max="8197" width="21" style="73" customWidth="1"/>
    <col min="8198" max="8198" width="19.83203125" style="73" customWidth="1"/>
    <col min="8199" max="8199" width="1.5" style="73" customWidth="1"/>
    <col min="8200" max="8448" width="9.1640625" style="73"/>
    <col min="8449" max="8449" width="9.1640625" style="73" customWidth="1"/>
    <col min="8450" max="8450" width="1.5" style="73" customWidth="1"/>
    <col min="8451" max="8451" width="13.5" style="73" customWidth="1"/>
    <col min="8452" max="8452" width="19.5" style="73" bestFit="1" customWidth="1"/>
    <col min="8453" max="8453" width="21" style="73" customWidth="1"/>
    <col min="8454" max="8454" width="19.83203125" style="73" customWidth="1"/>
    <col min="8455" max="8455" width="1.5" style="73" customWidth="1"/>
    <col min="8456" max="8704" width="9.1640625" style="73"/>
    <col min="8705" max="8705" width="9.1640625" style="73" customWidth="1"/>
    <col min="8706" max="8706" width="1.5" style="73" customWidth="1"/>
    <col min="8707" max="8707" width="13.5" style="73" customWidth="1"/>
    <col min="8708" max="8708" width="19.5" style="73" bestFit="1" customWidth="1"/>
    <col min="8709" max="8709" width="21" style="73" customWidth="1"/>
    <col min="8710" max="8710" width="19.83203125" style="73" customWidth="1"/>
    <col min="8711" max="8711" width="1.5" style="73" customWidth="1"/>
    <col min="8712" max="8960" width="9.1640625" style="73"/>
    <col min="8961" max="8961" width="9.1640625" style="73" customWidth="1"/>
    <col min="8962" max="8962" width="1.5" style="73" customWidth="1"/>
    <col min="8963" max="8963" width="13.5" style="73" customWidth="1"/>
    <col min="8964" max="8964" width="19.5" style="73" bestFit="1" customWidth="1"/>
    <col min="8965" max="8965" width="21" style="73" customWidth="1"/>
    <col min="8966" max="8966" width="19.83203125" style="73" customWidth="1"/>
    <col min="8967" max="8967" width="1.5" style="73" customWidth="1"/>
    <col min="8968" max="9216" width="9.1640625" style="73"/>
    <col min="9217" max="9217" width="9.1640625" style="73" customWidth="1"/>
    <col min="9218" max="9218" width="1.5" style="73" customWidth="1"/>
    <col min="9219" max="9219" width="13.5" style="73" customWidth="1"/>
    <col min="9220" max="9220" width="19.5" style="73" bestFit="1" customWidth="1"/>
    <col min="9221" max="9221" width="21" style="73" customWidth="1"/>
    <col min="9222" max="9222" width="19.83203125" style="73" customWidth="1"/>
    <col min="9223" max="9223" width="1.5" style="73" customWidth="1"/>
    <col min="9224" max="9472" width="9.1640625" style="73"/>
    <col min="9473" max="9473" width="9.1640625" style="73" customWidth="1"/>
    <col min="9474" max="9474" width="1.5" style="73" customWidth="1"/>
    <col min="9475" max="9475" width="13.5" style="73" customWidth="1"/>
    <col min="9476" max="9476" width="19.5" style="73" bestFit="1" customWidth="1"/>
    <col min="9477" max="9477" width="21" style="73" customWidth="1"/>
    <col min="9478" max="9478" width="19.83203125" style="73" customWidth="1"/>
    <col min="9479" max="9479" width="1.5" style="73" customWidth="1"/>
    <col min="9480" max="9728" width="9.1640625" style="73"/>
    <col min="9729" max="9729" width="9.1640625" style="73" customWidth="1"/>
    <col min="9730" max="9730" width="1.5" style="73" customWidth="1"/>
    <col min="9731" max="9731" width="13.5" style="73" customWidth="1"/>
    <col min="9732" max="9732" width="19.5" style="73" bestFit="1" customWidth="1"/>
    <col min="9733" max="9733" width="21" style="73" customWidth="1"/>
    <col min="9734" max="9734" width="19.83203125" style="73" customWidth="1"/>
    <col min="9735" max="9735" width="1.5" style="73" customWidth="1"/>
    <col min="9736" max="9984" width="9.1640625" style="73"/>
    <col min="9985" max="9985" width="9.1640625" style="73" customWidth="1"/>
    <col min="9986" max="9986" width="1.5" style="73" customWidth="1"/>
    <col min="9987" max="9987" width="13.5" style="73" customWidth="1"/>
    <col min="9988" max="9988" width="19.5" style="73" bestFit="1" customWidth="1"/>
    <col min="9989" max="9989" width="21" style="73" customWidth="1"/>
    <col min="9990" max="9990" width="19.83203125" style="73" customWidth="1"/>
    <col min="9991" max="9991" width="1.5" style="73" customWidth="1"/>
    <col min="9992" max="10240" width="9.1640625" style="73"/>
    <col min="10241" max="10241" width="9.1640625" style="73" customWidth="1"/>
    <col min="10242" max="10242" width="1.5" style="73" customWidth="1"/>
    <col min="10243" max="10243" width="13.5" style="73" customWidth="1"/>
    <col min="10244" max="10244" width="19.5" style="73" bestFit="1" customWidth="1"/>
    <col min="10245" max="10245" width="21" style="73" customWidth="1"/>
    <col min="10246" max="10246" width="19.83203125" style="73" customWidth="1"/>
    <col min="10247" max="10247" width="1.5" style="73" customWidth="1"/>
    <col min="10248" max="10496" width="9.1640625" style="73"/>
    <col min="10497" max="10497" width="9.1640625" style="73" customWidth="1"/>
    <col min="10498" max="10498" width="1.5" style="73" customWidth="1"/>
    <col min="10499" max="10499" width="13.5" style="73" customWidth="1"/>
    <col min="10500" max="10500" width="19.5" style="73" bestFit="1" customWidth="1"/>
    <col min="10501" max="10501" width="21" style="73" customWidth="1"/>
    <col min="10502" max="10502" width="19.83203125" style="73" customWidth="1"/>
    <col min="10503" max="10503" width="1.5" style="73" customWidth="1"/>
    <col min="10504" max="10752" width="9.1640625" style="73"/>
    <col min="10753" max="10753" width="9.1640625" style="73" customWidth="1"/>
    <col min="10754" max="10754" width="1.5" style="73" customWidth="1"/>
    <col min="10755" max="10755" width="13.5" style="73" customWidth="1"/>
    <col min="10756" max="10756" width="19.5" style="73" bestFit="1" customWidth="1"/>
    <col min="10757" max="10757" width="21" style="73" customWidth="1"/>
    <col min="10758" max="10758" width="19.83203125" style="73" customWidth="1"/>
    <col min="10759" max="10759" width="1.5" style="73" customWidth="1"/>
    <col min="10760" max="11008" width="9.1640625" style="73"/>
    <col min="11009" max="11009" width="9.1640625" style="73" customWidth="1"/>
    <col min="11010" max="11010" width="1.5" style="73" customWidth="1"/>
    <col min="11011" max="11011" width="13.5" style="73" customWidth="1"/>
    <col min="11012" max="11012" width="19.5" style="73" bestFit="1" customWidth="1"/>
    <col min="11013" max="11013" width="21" style="73" customWidth="1"/>
    <col min="11014" max="11014" width="19.83203125" style="73" customWidth="1"/>
    <col min="11015" max="11015" width="1.5" style="73" customWidth="1"/>
    <col min="11016" max="11264" width="9.1640625" style="73"/>
    <col min="11265" max="11265" width="9.1640625" style="73" customWidth="1"/>
    <col min="11266" max="11266" width="1.5" style="73" customWidth="1"/>
    <col min="11267" max="11267" width="13.5" style="73" customWidth="1"/>
    <col min="11268" max="11268" width="19.5" style="73" bestFit="1" customWidth="1"/>
    <col min="11269" max="11269" width="21" style="73" customWidth="1"/>
    <col min="11270" max="11270" width="19.83203125" style="73" customWidth="1"/>
    <col min="11271" max="11271" width="1.5" style="73" customWidth="1"/>
    <col min="11272" max="11520" width="9.1640625" style="73"/>
    <col min="11521" max="11521" width="9.1640625" style="73" customWidth="1"/>
    <col min="11522" max="11522" width="1.5" style="73" customWidth="1"/>
    <col min="11523" max="11523" width="13.5" style="73" customWidth="1"/>
    <col min="11524" max="11524" width="19.5" style="73" bestFit="1" customWidth="1"/>
    <col min="11525" max="11525" width="21" style="73" customWidth="1"/>
    <col min="11526" max="11526" width="19.83203125" style="73" customWidth="1"/>
    <col min="11527" max="11527" width="1.5" style="73" customWidth="1"/>
    <col min="11528" max="11776" width="9.1640625" style="73"/>
    <col min="11777" max="11777" width="9.1640625" style="73" customWidth="1"/>
    <col min="11778" max="11778" width="1.5" style="73" customWidth="1"/>
    <col min="11779" max="11779" width="13.5" style="73" customWidth="1"/>
    <col min="11780" max="11780" width="19.5" style="73" bestFit="1" customWidth="1"/>
    <col min="11781" max="11781" width="21" style="73" customWidth="1"/>
    <col min="11782" max="11782" width="19.83203125" style="73" customWidth="1"/>
    <col min="11783" max="11783" width="1.5" style="73" customWidth="1"/>
    <col min="11784" max="12032" width="9.1640625" style="73"/>
    <col min="12033" max="12033" width="9.1640625" style="73" customWidth="1"/>
    <col min="12034" max="12034" width="1.5" style="73" customWidth="1"/>
    <col min="12035" max="12035" width="13.5" style="73" customWidth="1"/>
    <col min="12036" max="12036" width="19.5" style="73" bestFit="1" customWidth="1"/>
    <col min="12037" max="12037" width="21" style="73" customWidth="1"/>
    <col min="12038" max="12038" width="19.83203125" style="73" customWidth="1"/>
    <col min="12039" max="12039" width="1.5" style="73" customWidth="1"/>
    <col min="12040" max="12288" width="9.1640625" style="73"/>
    <col min="12289" max="12289" width="9.1640625" style="73" customWidth="1"/>
    <col min="12290" max="12290" width="1.5" style="73" customWidth="1"/>
    <col min="12291" max="12291" width="13.5" style="73" customWidth="1"/>
    <col min="12292" max="12292" width="19.5" style="73" bestFit="1" customWidth="1"/>
    <col min="12293" max="12293" width="21" style="73" customWidth="1"/>
    <col min="12294" max="12294" width="19.83203125" style="73" customWidth="1"/>
    <col min="12295" max="12295" width="1.5" style="73" customWidth="1"/>
    <col min="12296" max="12544" width="9.1640625" style="73"/>
    <col min="12545" max="12545" width="9.1640625" style="73" customWidth="1"/>
    <col min="12546" max="12546" width="1.5" style="73" customWidth="1"/>
    <col min="12547" max="12547" width="13.5" style="73" customWidth="1"/>
    <col min="12548" max="12548" width="19.5" style="73" bestFit="1" customWidth="1"/>
    <col min="12549" max="12549" width="21" style="73" customWidth="1"/>
    <col min="12550" max="12550" width="19.83203125" style="73" customWidth="1"/>
    <col min="12551" max="12551" width="1.5" style="73" customWidth="1"/>
    <col min="12552" max="12800" width="9.1640625" style="73"/>
    <col min="12801" max="12801" width="9.1640625" style="73" customWidth="1"/>
    <col min="12802" max="12802" width="1.5" style="73" customWidth="1"/>
    <col min="12803" max="12803" width="13.5" style="73" customWidth="1"/>
    <col min="12804" max="12804" width="19.5" style="73" bestFit="1" customWidth="1"/>
    <col min="12805" max="12805" width="21" style="73" customWidth="1"/>
    <col min="12806" max="12806" width="19.83203125" style="73" customWidth="1"/>
    <col min="12807" max="12807" width="1.5" style="73" customWidth="1"/>
    <col min="12808" max="13056" width="9.1640625" style="73"/>
    <col min="13057" max="13057" width="9.1640625" style="73" customWidth="1"/>
    <col min="13058" max="13058" width="1.5" style="73" customWidth="1"/>
    <col min="13059" max="13059" width="13.5" style="73" customWidth="1"/>
    <col min="13060" max="13060" width="19.5" style="73" bestFit="1" customWidth="1"/>
    <col min="13061" max="13061" width="21" style="73" customWidth="1"/>
    <col min="13062" max="13062" width="19.83203125" style="73" customWidth="1"/>
    <col min="13063" max="13063" width="1.5" style="73" customWidth="1"/>
    <col min="13064" max="13312" width="9.1640625" style="73"/>
    <col min="13313" max="13313" width="9.1640625" style="73" customWidth="1"/>
    <col min="13314" max="13314" width="1.5" style="73" customWidth="1"/>
    <col min="13315" max="13315" width="13.5" style="73" customWidth="1"/>
    <col min="13316" max="13316" width="19.5" style="73" bestFit="1" customWidth="1"/>
    <col min="13317" max="13317" width="21" style="73" customWidth="1"/>
    <col min="13318" max="13318" width="19.83203125" style="73" customWidth="1"/>
    <col min="13319" max="13319" width="1.5" style="73" customWidth="1"/>
    <col min="13320" max="13568" width="9.1640625" style="73"/>
    <col min="13569" max="13569" width="9.1640625" style="73" customWidth="1"/>
    <col min="13570" max="13570" width="1.5" style="73" customWidth="1"/>
    <col min="13571" max="13571" width="13.5" style="73" customWidth="1"/>
    <col min="13572" max="13572" width="19.5" style="73" bestFit="1" customWidth="1"/>
    <col min="13573" max="13573" width="21" style="73" customWidth="1"/>
    <col min="13574" max="13574" width="19.83203125" style="73" customWidth="1"/>
    <col min="13575" max="13575" width="1.5" style="73" customWidth="1"/>
    <col min="13576" max="13824" width="9.1640625" style="73"/>
    <col min="13825" max="13825" width="9.1640625" style="73" customWidth="1"/>
    <col min="13826" max="13826" width="1.5" style="73" customWidth="1"/>
    <col min="13827" max="13827" width="13.5" style="73" customWidth="1"/>
    <col min="13828" max="13828" width="19.5" style="73" bestFit="1" customWidth="1"/>
    <col min="13829" max="13829" width="21" style="73" customWidth="1"/>
    <col min="13830" max="13830" width="19.83203125" style="73" customWidth="1"/>
    <col min="13831" max="13831" width="1.5" style="73" customWidth="1"/>
    <col min="13832" max="14080" width="9.1640625" style="73"/>
    <col min="14081" max="14081" width="9.1640625" style="73" customWidth="1"/>
    <col min="14082" max="14082" width="1.5" style="73" customWidth="1"/>
    <col min="14083" max="14083" width="13.5" style="73" customWidth="1"/>
    <col min="14084" max="14084" width="19.5" style="73" bestFit="1" customWidth="1"/>
    <col min="14085" max="14085" width="21" style="73" customWidth="1"/>
    <col min="14086" max="14086" width="19.83203125" style="73" customWidth="1"/>
    <col min="14087" max="14087" width="1.5" style="73" customWidth="1"/>
    <col min="14088" max="14336" width="9.1640625" style="73"/>
    <col min="14337" max="14337" width="9.1640625" style="73" customWidth="1"/>
    <col min="14338" max="14338" width="1.5" style="73" customWidth="1"/>
    <col min="14339" max="14339" width="13.5" style="73" customWidth="1"/>
    <col min="14340" max="14340" width="19.5" style="73" bestFit="1" customWidth="1"/>
    <col min="14341" max="14341" width="21" style="73" customWidth="1"/>
    <col min="14342" max="14342" width="19.83203125" style="73" customWidth="1"/>
    <col min="14343" max="14343" width="1.5" style="73" customWidth="1"/>
    <col min="14344" max="14592" width="9.1640625" style="73"/>
    <col min="14593" max="14593" width="9.1640625" style="73" customWidth="1"/>
    <col min="14594" max="14594" width="1.5" style="73" customWidth="1"/>
    <col min="14595" max="14595" width="13.5" style="73" customWidth="1"/>
    <col min="14596" max="14596" width="19.5" style="73" bestFit="1" customWidth="1"/>
    <col min="14597" max="14597" width="21" style="73" customWidth="1"/>
    <col min="14598" max="14598" width="19.83203125" style="73" customWidth="1"/>
    <col min="14599" max="14599" width="1.5" style="73" customWidth="1"/>
    <col min="14600" max="14848" width="9.1640625" style="73"/>
    <col min="14849" max="14849" width="9.1640625" style="73" customWidth="1"/>
    <col min="14850" max="14850" width="1.5" style="73" customWidth="1"/>
    <col min="14851" max="14851" width="13.5" style="73" customWidth="1"/>
    <col min="14852" max="14852" width="19.5" style="73" bestFit="1" customWidth="1"/>
    <col min="14853" max="14853" width="21" style="73" customWidth="1"/>
    <col min="14854" max="14854" width="19.83203125" style="73" customWidth="1"/>
    <col min="14855" max="14855" width="1.5" style="73" customWidth="1"/>
    <col min="14856" max="15104" width="9.1640625" style="73"/>
    <col min="15105" max="15105" width="9.1640625" style="73" customWidth="1"/>
    <col min="15106" max="15106" width="1.5" style="73" customWidth="1"/>
    <col min="15107" max="15107" width="13.5" style="73" customWidth="1"/>
    <col min="15108" max="15108" width="19.5" style="73" bestFit="1" customWidth="1"/>
    <col min="15109" max="15109" width="21" style="73" customWidth="1"/>
    <col min="15110" max="15110" width="19.83203125" style="73" customWidth="1"/>
    <col min="15111" max="15111" width="1.5" style="73" customWidth="1"/>
    <col min="15112" max="15360" width="9.1640625" style="73"/>
    <col min="15361" max="15361" width="9.1640625" style="73" customWidth="1"/>
    <col min="15362" max="15362" width="1.5" style="73" customWidth="1"/>
    <col min="15363" max="15363" width="13.5" style="73" customWidth="1"/>
    <col min="15364" max="15364" width="19.5" style="73" bestFit="1" customWidth="1"/>
    <col min="15365" max="15365" width="21" style="73" customWidth="1"/>
    <col min="15366" max="15366" width="19.83203125" style="73" customWidth="1"/>
    <col min="15367" max="15367" width="1.5" style="73" customWidth="1"/>
    <col min="15368" max="15616" width="9.1640625" style="73"/>
    <col min="15617" max="15617" width="9.1640625" style="73" customWidth="1"/>
    <col min="15618" max="15618" width="1.5" style="73" customWidth="1"/>
    <col min="15619" max="15619" width="13.5" style="73" customWidth="1"/>
    <col min="15620" max="15620" width="19.5" style="73" bestFit="1" customWidth="1"/>
    <col min="15621" max="15621" width="21" style="73" customWidth="1"/>
    <col min="15622" max="15622" width="19.83203125" style="73" customWidth="1"/>
    <col min="15623" max="15623" width="1.5" style="73" customWidth="1"/>
    <col min="15624" max="15872" width="9.1640625" style="73"/>
    <col min="15873" max="15873" width="9.1640625" style="73" customWidth="1"/>
    <col min="15874" max="15874" width="1.5" style="73" customWidth="1"/>
    <col min="15875" max="15875" width="13.5" style="73" customWidth="1"/>
    <col min="15876" max="15876" width="19.5" style="73" bestFit="1" customWidth="1"/>
    <col min="15877" max="15877" width="21" style="73" customWidth="1"/>
    <col min="15878" max="15878" width="19.83203125" style="73" customWidth="1"/>
    <col min="15879" max="15879" width="1.5" style="73" customWidth="1"/>
    <col min="15880" max="16128" width="9.1640625" style="73"/>
    <col min="16129" max="16129" width="9.1640625" style="73" customWidth="1"/>
    <col min="16130" max="16130" width="1.5" style="73" customWidth="1"/>
    <col min="16131" max="16131" width="13.5" style="73" customWidth="1"/>
    <col min="16132" max="16132" width="19.5" style="73" bestFit="1" customWidth="1"/>
    <col min="16133" max="16133" width="21" style="73" customWidth="1"/>
    <col min="16134" max="16134" width="19.83203125" style="73" customWidth="1"/>
    <col min="16135" max="16135" width="1.5" style="73" customWidth="1"/>
    <col min="16136" max="16384" width="9.1640625" style="73"/>
  </cols>
  <sheetData>
    <row r="2" spans="2:8" ht="5" customHeight="1">
      <c r="B2" s="71" t="s">
        <v>3022</v>
      </c>
      <c r="C2" s="72"/>
      <c r="D2" s="72"/>
      <c r="E2" s="72"/>
      <c r="F2" s="72"/>
      <c r="G2" s="71" t="s">
        <v>3022</v>
      </c>
    </row>
    <row r="3" spans="2:8" hidden="1">
      <c r="B3" s="71" t="s">
        <v>3023</v>
      </c>
      <c r="C3" s="72"/>
      <c r="D3" s="72"/>
      <c r="E3" s="72"/>
      <c r="G3" s="71" t="s">
        <v>3023</v>
      </c>
    </row>
    <row r="4" spans="2:8" hidden="1">
      <c r="B4" s="72"/>
      <c r="C4" s="72"/>
      <c r="D4" s="72"/>
      <c r="E4" s="72"/>
      <c r="G4" s="72"/>
    </row>
    <row r="5" spans="2:8" hidden="1">
      <c r="B5" s="72"/>
      <c r="C5" s="72"/>
      <c r="D5" s="72"/>
      <c r="E5" s="72"/>
      <c r="G5" s="72"/>
    </row>
    <row r="6" spans="2:8" hidden="1">
      <c r="B6" s="72"/>
      <c r="C6" s="72"/>
      <c r="D6" s="72"/>
      <c r="E6" s="72"/>
      <c r="G6" s="72"/>
    </row>
    <row r="7" spans="2:8">
      <c r="B7" s="72"/>
      <c r="C7" s="874" t="s">
        <v>111</v>
      </c>
      <c r="D7" s="874"/>
      <c r="E7" s="874"/>
      <c r="F7" s="874"/>
      <c r="G7" s="72"/>
    </row>
    <row r="8" spans="2:8" ht="49.5" customHeight="1">
      <c r="B8" s="72"/>
      <c r="C8" s="874" t="s">
        <v>3024</v>
      </c>
      <c r="D8" s="874"/>
      <c r="E8" s="874"/>
      <c r="F8" s="874"/>
      <c r="G8" s="72"/>
    </row>
    <row r="9" spans="2:8" ht="15" hidden="1" customHeight="1">
      <c r="B9" s="72"/>
      <c r="C9" s="874"/>
      <c r="D9" s="874"/>
      <c r="E9" s="874"/>
      <c r="F9" s="874"/>
      <c r="G9" s="72"/>
    </row>
    <row r="10" spans="2:8">
      <c r="B10" s="72"/>
      <c r="C10" s="874"/>
      <c r="D10" s="874"/>
      <c r="E10" s="874"/>
      <c r="F10" s="874"/>
      <c r="G10" s="72"/>
    </row>
    <row r="11" spans="2:8" ht="75.75" customHeight="1">
      <c r="B11" s="72"/>
      <c r="C11" s="74" t="s">
        <v>421</v>
      </c>
      <c r="D11" s="74" t="s">
        <v>3025</v>
      </c>
      <c r="E11" s="74" t="s">
        <v>3026</v>
      </c>
      <c r="F11" s="74" t="s">
        <v>3027</v>
      </c>
      <c r="G11" s="72"/>
    </row>
    <row r="12" spans="2:8" ht="15" customHeight="1">
      <c r="B12" s="72"/>
      <c r="C12" s="876" t="s">
        <v>3028</v>
      </c>
      <c r="D12" s="879" t="s">
        <v>3029</v>
      </c>
      <c r="E12" s="879" t="s">
        <v>3030</v>
      </c>
      <c r="F12" s="75" t="s">
        <v>3030</v>
      </c>
      <c r="G12" s="72"/>
    </row>
    <row r="13" spans="2:8">
      <c r="B13" s="72"/>
      <c r="C13" s="877"/>
      <c r="D13" s="880"/>
      <c r="E13" s="880"/>
      <c r="F13" s="75" t="s">
        <v>3030</v>
      </c>
      <c r="G13" s="72"/>
    </row>
    <row r="14" spans="2:8">
      <c r="B14" s="72"/>
      <c r="C14" s="877"/>
      <c r="D14" s="879" t="s">
        <v>3029</v>
      </c>
      <c r="E14" s="75" t="s">
        <v>3030</v>
      </c>
      <c r="F14" s="76"/>
      <c r="G14" s="72"/>
    </row>
    <row r="15" spans="2:8" ht="17.25" customHeight="1">
      <c r="B15" s="72"/>
      <c r="C15" s="877"/>
      <c r="D15" s="880"/>
      <c r="E15" s="75" t="s">
        <v>3030</v>
      </c>
      <c r="F15" s="74"/>
      <c r="G15" s="72"/>
    </row>
    <row r="16" spans="2:8" ht="17.25" customHeight="1">
      <c r="B16" s="72"/>
      <c r="C16" s="877"/>
      <c r="D16" s="879" t="s">
        <v>3029</v>
      </c>
      <c r="E16" s="879" t="s">
        <v>3030</v>
      </c>
      <c r="F16" s="75" t="s">
        <v>3030</v>
      </c>
      <c r="G16" s="72"/>
      <c r="H16" s="161"/>
    </row>
    <row r="17" spans="1:8" ht="17.25" customHeight="1">
      <c r="B17" s="72"/>
      <c r="C17" s="877"/>
      <c r="D17" s="881"/>
      <c r="E17" s="880"/>
      <c r="F17" s="75" t="s">
        <v>3030</v>
      </c>
      <c r="G17" s="72"/>
    </row>
    <row r="18" spans="1:8">
      <c r="B18" s="72"/>
      <c r="C18" s="878"/>
      <c r="D18" s="880"/>
      <c r="E18" s="75" t="s">
        <v>3030</v>
      </c>
      <c r="F18" s="76"/>
      <c r="G18" s="72"/>
      <c r="H18" s="77" t="s">
        <v>3031</v>
      </c>
    </row>
    <row r="19" spans="1:8" s="79" customFormat="1">
      <c r="A19" s="73"/>
      <c r="B19" s="78"/>
      <c r="C19" s="72"/>
      <c r="D19" s="72"/>
      <c r="E19" s="72"/>
      <c r="F19" s="72"/>
      <c r="G19" s="78"/>
    </row>
    <row r="20" spans="1:8" s="79" customFormat="1">
      <c r="A20" s="73"/>
      <c r="B20" s="78"/>
      <c r="C20" s="72" t="s">
        <v>3032</v>
      </c>
      <c r="D20" s="72"/>
      <c r="E20" s="72"/>
      <c r="F20" s="72"/>
      <c r="G20" s="78"/>
    </row>
    <row r="21" spans="1:8" s="79" customFormat="1">
      <c r="A21" s="73"/>
      <c r="B21" s="78"/>
      <c r="C21" s="72" t="s">
        <v>3033</v>
      </c>
      <c r="D21" s="72"/>
      <c r="E21" s="72"/>
      <c r="F21" s="72"/>
      <c r="G21" s="78"/>
    </row>
    <row r="22" spans="1:8" s="79" customFormat="1">
      <c r="A22" s="73"/>
      <c r="B22" s="78"/>
      <c r="C22" s="72" t="s">
        <v>3034</v>
      </c>
      <c r="D22" s="72"/>
      <c r="E22" s="72"/>
      <c r="F22" s="72"/>
      <c r="G22" s="78"/>
    </row>
    <row r="23" spans="1:8" s="79" customFormat="1">
      <c r="A23" s="73"/>
      <c r="B23" s="78"/>
      <c r="C23" s="72" t="s">
        <v>3035</v>
      </c>
      <c r="D23" s="72"/>
      <c r="E23" s="72"/>
      <c r="F23" s="72"/>
      <c r="G23" s="78"/>
    </row>
    <row r="24" spans="1:8" s="79" customFormat="1">
      <c r="A24" s="73"/>
      <c r="B24" s="78"/>
      <c r="C24" s="72"/>
      <c r="D24" s="72"/>
      <c r="E24" s="72"/>
      <c r="F24" s="72"/>
      <c r="G24" s="78"/>
    </row>
    <row r="25" spans="1:8" s="79" customFormat="1">
      <c r="A25" s="73"/>
      <c r="B25" s="875" t="s">
        <v>3036</v>
      </c>
      <c r="C25" s="875"/>
      <c r="D25" s="875"/>
      <c r="E25" s="875"/>
      <c r="F25" s="875"/>
      <c r="G25" s="875"/>
    </row>
    <row r="26" spans="1:8" s="79" customFormat="1">
      <c r="A26" s="73"/>
      <c r="B26" s="875"/>
      <c r="C26" s="875"/>
      <c r="D26" s="875"/>
      <c r="E26" s="875"/>
      <c r="F26" s="875"/>
      <c r="G26" s="875"/>
    </row>
    <row r="27" spans="1:8" s="79" customFormat="1">
      <c r="A27" s="73"/>
      <c r="B27" s="78"/>
      <c r="C27" s="72" t="s">
        <v>3037</v>
      </c>
      <c r="D27" s="72"/>
      <c r="E27" s="72"/>
      <c r="F27" s="72"/>
      <c r="G27" s="78"/>
    </row>
    <row r="28" spans="1:8" s="79" customFormat="1">
      <c r="A28" s="73"/>
      <c r="B28" s="78"/>
      <c r="C28" s="72"/>
      <c r="D28" s="72"/>
      <c r="E28" s="72"/>
      <c r="F28" s="72"/>
      <c r="G28" s="78"/>
    </row>
    <row r="29" spans="1:8" s="79" customFormat="1">
      <c r="A29" s="73"/>
      <c r="B29" s="78"/>
      <c r="C29" s="72" t="s">
        <v>3038</v>
      </c>
      <c r="D29" s="72"/>
      <c r="E29" s="72"/>
      <c r="F29" s="72"/>
      <c r="G29" s="78"/>
    </row>
    <row r="30" spans="1:8" s="79" customFormat="1">
      <c r="A30" s="73"/>
      <c r="B30" s="78"/>
      <c r="C30" s="80"/>
      <c r="D30" s="80"/>
      <c r="E30" s="81"/>
      <c r="F30" s="81"/>
      <c r="G30" s="78"/>
    </row>
  </sheetData>
  <sheetProtection formatColumns="0" formatRows="0" insertRows="0" deleteRows="0" selectLockedCells="1"/>
  <mergeCells count="11">
    <mergeCell ref="C9:F9"/>
    <mergeCell ref="C7:F7"/>
    <mergeCell ref="C8:F8"/>
    <mergeCell ref="B25:G26"/>
    <mergeCell ref="C10:F10"/>
    <mergeCell ref="C12:C18"/>
    <mergeCell ref="D12:D13"/>
    <mergeCell ref="E12:E13"/>
    <mergeCell ref="D14:D15"/>
    <mergeCell ref="D16:D18"/>
    <mergeCell ref="E16:E17"/>
  </mergeCells>
  <printOptions horizontalCentered="1"/>
  <pageMargins left="0.70866141732283505" right="0.70866141732283505" top="0.74803149606299202" bottom="0.74803149606299202" header="0.31496062992126" footer="0.31496062992126"/>
  <pageSetup paperSize="14" scale="81" orientation="portrait" r:id="rId1"/>
  <headerFooter differentFirst="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0000"/>
    <pageSetUpPr fitToPage="1"/>
  </sheetPr>
  <dimension ref="A2:AF86"/>
  <sheetViews>
    <sheetView showGridLines="0" topLeftCell="A17" zoomScaleNormal="100" zoomScaleSheetLayoutView="100" workbookViewId="0">
      <selection activeCell="E16" sqref="A1:XFD1048576"/>
    </sheetView>
  </sheetViews>
  <sheetFormatPr baseColWidth="10" defaultColWidth="8.83203125" defaultRowHeight="16"/>
  <cols>
    <col min="1" max="1" width="9.1640625" style="73" customWidth="1"/>
    <col min="2" max="2" width="1.5" style="73" customWidth="1"/>
    <col min="3" max="3" width="14.5" style="73" customWidth="1"/>
    <col min="4" max="4" width="22.1640625" style="73" customWidth="1"/>
    <col min="5" max="5" width="21" style="73" customWidth="1"/>
    <col min="6" max="6" width="15.5" style="73" customWidth="1"/>
    <col min="7" max="7" width="18.5" style="73" customWidth="1"/>
    <col min="8" max="8" width="15.5" style="73" customWidth="1"/>
    <col min="9" max="9" width="17.5" style="73" customWidth="1"/>
    <col min="10" max="10" width="15.83203125" style="73" customWidth="1"/>
    <col min="11" max="11" width="11.5" style="73" customWidth="1"/>
    <col min="12" max="13" width="23.1640625" style="73" customWidth="1"/>
    <col min="14" max="256" width="9.1640625" style="73"/>
    <col min="257" max="257" width="9.1640625" style="73" customWidth="1"/>
    <col min="258" max="258" width="1.5" style="73" customWidth="1"/>
    <col min="259" max="259" width="14.5" style="73" customWidth="1"/>
    <col min="260" max="260" width="22.1640625" style="73" customWidth="1"/>
    <col min="261" max="261" width="21" style="73" customWidth="1"/>
    <col min="262" max="262" width="15.5" style="73" customWidth="1"/>
    <col min="263" max="263" width="18.5" style="73" customWidth="1"/>
    <col min="264" max="264" width="15.5" style="73" customWidth="1"/>
    <col min="265" max="265" width="17.5" style="73" customWidth="1"/>
    <col min="266" max="266" width="15.83203125" style="73" customWidth="1"/>
    <col min="267" max="267" width="11.5" style="73" customWidth="1"/>
    <col min="268" max="269" width="23.1640625" style="73" customWidth="1"/>
    <col min="270" max="512" width="9.1640625" style="73"/>
    <col min="513" max="513" width="9.1640625" style="73" customWidth="1"/>
    <col min="514" max="514" width="1.5" style="73" customWidth="1"/>
    <col min="515" max="515" width="14.5" style="73" customWidth="1"/>
    <col min="516" max="516" width="22.1640625" style="73" customWidth="1"/>
    <col min="517" max="517" width="21" style="73" customWidth="1"/>
    <col min="518" max="518" width="15.5" style="73" customWidth="1"/>
    <col min="519" max="519" width="18.5" style="73" customWidth="1"/>
    <col min="520" max="520" width="15.5" style="73" customWidth="1"/>
    <col min="521" max="521" width="17.5" style="73" customWidth="1"/>
    <col min="522" max="522" width="15.83203125" style="73" customWidth="1"/>
    <col min="523" max="523" width="11.5" style="73" customWidth="1"/>
    <col min="524" max="525" width="23.1640625" style="73" customWidth="1"/>
    <col min="526" max="768" width="9.1640625" style="73"/>
    <col min="769" max="769" width="9.1640625" style="73" customWidth="1"/>
    <col min="770" max="770" width="1.5" style="73" customWidth="1"/>
    <col min="771" max="771" width="14.5" style="73" customWidth="1"/>
    <col min="772" max="772" width="22.1640625" style="73" customWidth="1"/>
    <col min="773" max="773" width="21" style="73" customWidth="1"/>
    <col min="774" max="774" width="15.5" style="73" customWidth="1"/>
    <col min="775" max="775" width="18.5" style="73" customWidth="1"/>
    <col min="776" max="776" width="15.5" style="73" customWidth="1"/>
    <col min="777" max="777" width="17.5" style="73" customWidth="1"/>
    <col min="778" max="778" width="15.83203125" style="73" customWidth="1"/>
    <col min="779" max="779" width="11.5" style="73" customWidth="1"/>
    <col min="780" max="781" width="23.1640625" style="73" customWidth="1"/>
    <col min="782" max="1024" width="9.1640625" style="73"/>
    <col min="1025" max="1025" width="9.1640625" style="73" customWidth="1"/>
    <col min="1026" max="1026" width="1.5" style="73" customWidth="1"/>
    <col min="1027" max="1027" width="14.5" style="73" customWidth="1"/>
    <col min="1028" max="1028" width="22.1640625" style="73" customWidth="1"/>
    <col min="1029" max="1029" width="21" style="73" customWidth="1"/>
    <col min="1030" max="1030" width="15.5" style="73" customWidth="1"/>
    <col min="1031" max="1031" width="18.5" style="73" customWidth="1"/>
    <col min="1032" max="1032" width="15.5" style="73" customWidth="1"/>
    <col min="1033" max="1033" width="17.5" style="73" customWidth="1"/>
    <col min="1034" max="1034" width="15.83203125" style="73" customWidth="1"/>
    <col min="1035" max="1035" width="11.5" style="73" customWidth="1"/>
    <col min="1036" max="1037" width="23.1640625" style="73" customWidth="1"/>
    <col min="1038" max="1280" width="9.1640625" style="73"/>
    <col min="1281" max="1281" width="9.1640625" style="73" customWidth="1"/>
    <col min="1282" max="1282" width="1.5" style="73" customWidth="1"/>
    <col min="1283" max="1283" width="14.5" style="73" customWidth="1"/>
    <col min="1284" max="1284" width="22.1640625" style="73" customWidth="1"/>
    <col min="1285" max="1285" width="21" style="73" customWidth="1"/>
    <col min="1286" max="1286" width="15.5" style="73" customWidth="1"/>
    <col min="1287" max="1287" width="18.5" style="73" customWidth="1"/>
    <col min="1288" max="1288" width="15.5" style="73" customWidth="1"/>
    <col min="1289" max="1289" width="17.5" style="73" customWidth="1"/>
    <col min="1290" max="1290" width="15.83203125" style="73" customWidth="1"/>
    <col min="1291" max="1291" width="11.5" style="73" customWidth="1"/>
    <col min="1292" max="1293" width="23.1640625" style="73" customWidth="1"/>
    <col min="1294" max="1536" width="9.1640625" style="73"/>
    <col min="1537" max="1537" width="9.1640625" style="73" customWidth="1"/>
    <col min="1538" max="1538" width="1.5" style="73" customWidth="1"/>
    <col min="1539" max="1539" width="14.5" style="73" customWidth="1"/>
    <col min="1540" max="1540" width="22.1640625" style="73" customWidth="1"/>
    <col min="1541" max="1541" width="21" style="73" customWidth="1"/>
    <col min="1542" max="1542" width="15.5" style="73" customWidth="1"/>
    <col min="1543" max="1543" width="18.5" style="73" customWidth="1"/>
    <col min="1544" max="1544" width="15.5" style="73" customWidth="1"/>
    <col min="1545" max="1545" width="17.5" style="73" customWidth="1"/>
    <col min="1546" max="1546" width="15.83203125" style="73" customWidth="1"/>
    <col min="1547" max="1547" width="11.5" style="73" customWidth="1"/>
    <col min="1548" max="1549" width="23.1640625" style="73" customWidth="1"/>
    <col min="1550" max="1792" width="9.1640625" style="73"/>
    <col min="1793" max="1793" width="9.1640625" style="73" customWidth="1"/>
    <col min="1794" max="1794" width="1.5" style="73" customWidth="1"/>
    <col min="1795" max="1795" width="14.5" style="73" customWidth="1"/>
    <col min="1796" max="1796" width="22.1640625" style="73" customWidth="1"/>
    <col min="1797" max="1797" width="21" style="73" customWidth="1"/>
    <col min="1798" max="1798" width="15.5" style="73" customWidth="1"/>
    <col min="1799" max="1799" width="18.5" style="73" customWidth="1"/>
    <col min="1800" max="1800" width="15.5" style="73" customWidth="1"/>
    <col min="1801" max="1801" width="17.5" style="73" customWidth="1"/>
    <col min="1802" max="1802" width="15.83203125" style="73" customWidth="1"/>
    <col min="1803" max="1803" width="11.5" style="73" customWidth="1"/>
    <col min="1804" max="1805" width="23.1640625" style="73" customWidth="1"/>
    <col min="1806" max="2048" width="9.1640625" style="73"/>
    <col min="2049" max="2049" width="9.1640625" style="73" customWidth="1"/>
    <col min="2050" max="2050" width="1.5" style="73" customWidth="1"/>
    <col min="2051" max="2051" width="14.5" style="73" customWidth="1"/>
    <col min="2052" max="2052" width="22.1640625" style="73" customWidth="1"/>
    <col min="2053" max="2053" width="21" style="73" customWidth="1"/>
    <col min="2054" max="2054" width="15.5" style="73" customWidth="1"/>
    <col min="2055" max="2055" width="18.5" style="73" customWidth="1"/>
    <col min="2056" max="2056" width="15.5" style="73" customWidth="1"/>
    <col min="2057" max="2057" width="17.5" style="73" customWidth="1"/>
    <col min="2058" max="2058" width="15.83203125" style="73" customWidth="1"/>
    <col min="2059" max="2059" width="11.5" style="73" customWidth="1"/>
    <col min="2060" max="2061" width="23.1640625" style="73" customWidth="1"/>
    <col min="2062" max="2304" width="9.1640625" style="73"/>
    <col min="2305" max="2305" width="9.1640625" style="73" customWidth="1"/>
    <col min="2306" max="2306" width="1.5" style="73" customWidth="1"/>
    <col min="2307" max="2307" width="14.5" style="73" customWidth="1"/>
    <col min="2308" max="2308" width="22.1640625" style="73" customWidth="1"/>
    <col min="2309" max="2309" width="21" style="73" customWidth="1"/>
    <col min="2310" max="2310" width="15.5" style="73" customWidth="1"/>
    <col min="2311" max="2311" width="18.5" style="73" customWidth="1"/>
    <col min="2312" max="2312" width="15.5" style="73" customWidth="1"/>
    <col min="2313" max="2313" width="17.5" style="73" customWidth="1"/>
    <col min="2314" max="2314" width="15.83203125" style="73" customWidth="1"/>
    <col min="2315" max="2315" width="11.5" style="73" customWidth="1"/>
    <col min="2316" max="2317" width="23.1640625" style="73" customWidth="1"/>
    <col min="2318" max="2560" width="9.1640625" style="73"/>
    <col min="2561" max="2561" width="9.1640625" style="73" customWidth="1"/>
    <col min="2562" max="2562" width="1.5" style="73" customWidth="1"/>
    <col min="2563" max="2563" width="14.5" style="73" customWidth="1"/>
    <col min="2564" max="2564" width="22.1640625" style="73" customWidth="1"/>
    <col min="2565" max="2565" width="21" style="73" customWidth="1"/>
    <col min="2566" max="2566" width="15.5" style="73" customWidth="1"/>
    <col min="2567" max="2567" width="18.5" style="73" customWidth="1"/>
    <col min="2568" max="2568" width="15.5" style="73" customWidth="1"/>
    <col min="2569" max="2569" width="17.5" style="73" customWidth="1"/>
    <col min="2570" max="2570" width="15.83203125" style="73" customWidth="1"/>
    <col min="2571" max="2571" width="11.5" style="73" customWidth="1"/>
    <col min="2572" max="2573" width="23.1640625" style="73" customWidth="1"/>
    <col min="2574" max="2816" width="9.1640625" style="73"/>
    <col min="2817" max="2817" width="9.1640625" style="73" customWidth="1"/>
    <col min="2818" max="2818" width="1.5" style="73" customWidth="1"/>
    <col min="2819" max="2819" width="14.5" style="73" customWidth="1"/>
    <col min="2820" max="2820" width="22.1640625" style="73" customWidth="1"/>
    <col min="2821" max="2821" width="21" style="73" customWidth="1"/>
    <col min="2822" max="2822" width="15.5" style="73" customWidth="1"/>
    <col min="2823" max="2823" width="18.5" style="73" customWidth="1"/>
    <col min="2824" max="2824" width="15.5" style="73" customWidth="1"/>
    <col min="2825" max="2825" width="17.5" style="73" customWidth="1"/>
    <col min="2826" max="2826" width="15.83203125" style="73" customWidth="1"/>
    <col min="2827" max="2827" width="11.5" style="73" customWidth="1"/>
    <col min="2828" max="2829" width="23.1640625" style="73" customWidth="1"/>
    <col min="2830" max="3072" width="9.1640625" style="73"/>
    <col min="3073" max="3073" width="9.1640625" style="73" customWidth="1"/>
    <col min="3074" max="3074" width="1.5" style="73" customWidth="1"/>
    <col min="3075" max="3075" width="14.5" style="73" customWidth="1"/>
    <col min="3076" max="3076" width="22.1640625" style="73" customWidth="1"/>
    <col min="3077" max="3077" width="21" style="73" customWidth="1"/>
    <col min="3078" max="3078" width="15.5" style="73" customWidth="1"/>
    <col min="3079" max="3079" width="18.5" style="73" customWidth="1"/>
    <col min="3080" max="3080" width="15.5" style="73" customWidth="1"/>
    <col min="3081" max="3081" width="17.5" style="73" customWidth="1"/>
    <col min="3082" max="3082" width="15.83203125" style="73" customWidth="1"/>
    <col min="3083" max="3083" width="11.5" style="73" customWidth="1"/>
    <col min="3084" max="3085" width="23.1640625" style="73" customWidth="1"/>
    <col min="3086" max="3328" width="9.1640625" style="73"/>
    <col min="3329" max="3329" width="9.1640625" style="73" customWidth="1"/>
    <col min="3330" max="3330" width="1.5" style="73" customWidth="1"/>
    <col min="3331" max="3331" width="14.5" style="73" customWidth="1"/>
    <col min="3332" max="3332" width="22.1640625" style="73" customWidth="1"/>
    <col min="3333" max="3333" width="21" style="73" customWidth="1"/>
    <col min="3334" max="3334" width="15.5" style="73" customWidth="1"/>
    <col min="3335" max="3335" width="18.5" style="73" customWidth="1"/>
    <col min="3336" max="3336" width="15.5" style="73" customWidth="1"/>
    <col min="3337" max="3337" width="17.5" style="73" customWidth="1"/>
    <col min="3338" max="3338" width="15.83203125" style="73" customWidth="1"/>
    <col min="3339" max="3339" width="11.5" style="73" customWidth="1"/>
    <col min="3340" max="3341" width="23.1640625" style="73" customWidth="1"/>
    <col min="3342" max="3584" width="9.1640625" style="73"/>
    <col min="3585" max="3585" width="9.1640625" style="73" customWidth="1"/>
    <col min="3586" max="3586" width="1.5" style="73" customWidth="1"/>
    <col min="3587" max="3587" width="14.5" style="73" customWidth="1"/>
    <col min="3588" max="3588" width="22.1640625" style="73" customWidth="1"/>
    <col min="3589" max="3589" width="21" style="73" customWidth="1"/>
    <col min="3590" max="3590" width="15.5" style="73" customWidth="1"/>
    <col min="3591" max="3591" width="18.5" style="73" customWidth="1"/>
    <col min="3592" max="3592" width="15.5" style="73" customWidth="1"/>
    <col min="3593" max="3593" width="17.5" style="73" customWidth="1"/>
    <col min="3594" max="3594" width="15.83203125" style="73" customWidth="1"/>
    <col min="3595" max="3595" width="11.5" style="73" customWidth="1"/>
    <col min="3596" max="3597" width="23.1640625" style="73" customWidth="1"/>
    <col min="3598" max="3840" width="9.1640625" style="73"/>
    <col min="3841" max="3841" width="9.1640625" style="73" customWidth="1"/>
    <col min="3842" max="3842" width="1.5" style="73" customWidth="1"/>
    <col min="3843" max="3843" width="14.5" style="73" customWidth="1"/>
    <col min="3844" max="3844" width="22.1640625" style="73" customWidth="1"/>
    <col min="3845" max="3845" width="21" style="73" customWidth="1"/>
    <col min="3846" max="3846" width="15.5" style="73" customWidth="1"/>
    <col min="3847" max="3847" width="18.5" style="73" customWidth="1"/>
    <col min="3848" max="3848" width="15.5" style="73" customWidth="1"/>
    <col min="3849" max="3849" width="17.5" style="73" customWidth="1"/>
    <col min="3850" max="3850" width="15.83203125" style="73" customWidth="1"/>
    <col min="3851" max="3851" width="11.5" style="73" customWidth="1"/>
    <col min="3852" max="3853" width="23.1640625" style="73" customWidth="1"/>
    <col min="3854" max="4096" width="9.1640625" style="73"/>
    <col min="4097" max="4097" width="9.1640625" style="73" customWidth="1"/>
    <col min="4098" max="4098" width="1.5" style="73" customWidth="1"/>
    <col min="4099" max="4099" width="14.5" style="73" customWidth="1"/>
    <col min="4100" max="4100" width="22.1640625" style="73" customWidth="1"/>
    <col min="4101" max="4101" width="21" style="73" customWidth="1"/>
    <col min="4102" max="4102" width="15.5" style="73" customWidth="1"/>
    <col min="4103" max="4103" width="18.5" style="73" customWidth="1"/>
    <col min="4104" max="4104" width="15.5" style="73" customWidth="1"/>
    <col min="4105" max="4105" width="17.5" style="73" customWidth="1"/>
    <col min="4106" max="4106" width="15.83203125" style="73" customWidth="1"/>
    <col min="4107" max="4107" width="11.5" style="73" customWidth="1"/>
    <col min="4108" max="4109" width="23.1640625" style="73" customWidth="1"/>
    <col min="4110" max="4352" width="9.1640625" style="73"/>
    <col min="4353" max="4353" width="9.1640625" style="73" customWidth="1"/>
    <col min="4354" max="4354" width="1.5" style="73" customWidth="1"/>
    <col min="4355" max="4355" width="14.5" style="73" customWidth="1"/>
    <col min="4356" max="4356" width="22.1640625" style="73" customWidth="1"/>
    <col min="4357" max="4357" width="21" style="73" customWidth="1"/>
    <col min="4358" max="4358" width="15.5" style="73" customWidth="1"/>
    <col min="4359" max="4359" width="18.5" style="73" customWidth="1"/>
    <col min="4360" max="4360" width="15.5" style="73" customWidth="1"/>
    <col min="4361" max="4361" width="17.5" style="73" customWidth="1"/>
    <col min="4362" max="4362" width="15.83203125" style="73" customWidth="1"/>
    <col min="4363" max="4363" width="11.5" style="73" customWidth="1"/>
    <col min="4364" max="4365" width="23.1640625" style="73" customWidth="1"/>
    <col min="4366" max="4608" width="9.1640625" style="73"/>
    <col min="4609" max="4609" width="9.1640625" style="73" customWidth="1"/>
    <col min="4610" max="4610" width="1.5" style="73" customWidth="1"/>
    <col min="4611" max="4611" width="14.5" style="73" customWidth="1"/>
    <col min="4612" max="4612" width="22.1640625" style="73" customWidth="1"/>
    <col min="4613" max="4613" width="21" style="73" customWidth="1"/>
    <col min="4614" max="4614" width="15.5" style="73" customWidth="1"/>
    <col min="4615" max="4615" width="18.5" style="73" customWidth="1"/>
    <col min="4616" max="4616" width="15.5" style="73" customWidth="1"/>
    <col min="4617" max="4617" width="17.5" style="73" customWidth="1"/>
    <col min="4618" max="4618" width="15.83203125" style="73" customWidth="1"/>
    <col min="4619" max="4619" width="11.5" style="73" customWidth="1"/>
    <col min="4620" max="4621" width="23.1640625" style="73" customWidth="1"/>
    <col min="4622" max="4864" width="9.1640625" style="73"/>
    <col min="4865" max="4865" width="9.1640625" style="73" customWidth="1"/>
    <col min="4866" max="4866" width="1.5" style="73" customWidth="1"/>
    <col min="4867" max="4867" width="14.5" style="73" customWidth="1"/>
    <col min="4868" max="4868" width="22.1640625" style="73" customWidth="1"/>
    <col min="4869" max="4869" width="21" style="73" customWidth="1"/>
    <col min="4870" max="4870" width="15.5" style="73" customWidth="1"/>
    <col min="4871" max="4871" width="18.5" style="73" customWidth="1"/>
    <col min="4872" max="4872" width="15.5" style="73" customWidth="1"/>
    <col min="4873" max="4873" width="17.5" style="73" customWidth="1"/>
    <col min="4874" max="4874" width="15.83203125" style="73" customWidth="1"/>
    <col min="4875" max="4875" width="11.5" style="73" customWidth="1"/>
    <col min="4876" max="4877" width="23.1640625" style="73" customWidth="1"/>
    <col min="4878" max="5120" width="9.1640625" style="73"/>
    <col min="5121" max="5121" width="9.1640625" style="73" customWidth="1"/>
    <col min="5122" max="5122" width="1.5" style="73" customWidth="1"/>
    <col min="5123" max="5123" width="14.5" style="73" customWidth="1"/>
    <col min="5124" max="5124" width="22.1640625" style="73" customWidth="1"/>
    <col min="5125" max="5125" width="21" style="73" customWidth="1"/>
    <col min="5126" max="5126" width="15.5" style="73" customWidth="1"/>
    <col min="5127" max="5127" width="18.5" style="73" customWidth="1"/>
    <col min="5128" max="5128" width="15.5" style="73" customWidth="1"/>
    <col min="5129" max="5129" width="17.5" style="73" customWidth="1"/>
    <col min="5130" max="5130" width="15.83203125" style="73" customWidth="1"/>
    <col min="5131" max="5131" width="11.5" style="73" customWidth="1"/>
    <col min="5132" max="5133" width="23.1640625" style="73" customWidth="1"/>
    <col min="5134" max="5376" width="9.1640625" style="73"/>
    <col min="5377" max="5377" width="9.1640625" style="73" customWidth="1"/>
    <col min="5378" max="5378" width="1.5" style="73" customWidth="1"/>
    <col min="5379" max="5379" width="14.5" style="73" customWidth="1"/>
    <col min="5380" max="5380" width="22.1640625" style="73" customWidth="1"/>
    <col min="5381" max="5381" width="21" style="73" customWidth="1"/>
    <col min="5382" max="5382" width="15.5" style="73" customWidth="1"/>
    <col min="5383" max="5383" width="18.5" style="73" customWidth="1"/>
    <col min="5384" max="5384" width="15.5" style="73" customWidth="1"/>
    <col min="5385" max="5385" width="17.5" style="73" customWidth="1"/>
    <col min="5386" max="5386" width="15.83203125" style="73" customWidth="1"/>
    <col min="5387" max="5387" width="11.5" style="73" customWidth="1"/>
    <col min="5388" max="5389" width="23.1640625" style="73" customWidth="1"/>
    <col min="5390" max="5632" width="9.1640625" style="73"/>
    <col min="5633" max="5633" width="9.1640625" style="73" customWidth="1"/>
    <col min="5634" max="5634" width="1.5" style="73" customWidth="1"/>
    <col min="5635" max="5635" width="14.5" style="73" customWidth="1"/>
    <col min="5636" max="5636" width="22.1640625" style="73" customWidth="1"/>
    <col min="5637" max="5637" width="21" style="73" customWidth="1"/>
    <col min="5638" max="5638" width="15.5" style="73" customWidth="1"/>
    <col min="5639" max="5639" width="18.5" style="73" customWidth="1"/>
    <col min="5640" max="5640" width="15.5" style="73" customWidth="1"/>
    <col min="5641" max="5641" width="17.5" style="73" customWidth="1"/>
    <col min="5642" max="5642" width="15.83203125" style="73" customWidth="1"/>
    <col min="5643" max="5643" width="11.5" style="73" customWidth="1"/>
    <col min="5644" max="5645" width="23.1640625" style="73" customWidth="1"/>
    <col min="5646" max="5888" width="9.1640625" style="73"/>
    <col min="5889" max="5889" width="9.1640625" style="73" customWidth="1"/>
    <col min="5890" max="5890" width="1.5" style="73" customWidth="1"/>
    <col min="5891" max="5891" width="14.5" style="73" customWidth="1"/>
    <col min="5892" max="5892" width="22.1640625" style="73" customWidth="1"/>
    <col min="5893" max="5893" width="21" style="73" customWidth="1"/>
    <col min="5894" max="5894" width="15.5" style="73" customWidth="1"/>
    <col min="5895" max="5895" width="18.5" style="73" customWidth="1"/>
    <col min="5896" max="5896" width="15.5" style="73" customWidth="1"/>
    <col min="5897" max="5897" width="17.5" style="73" customWidth="1"/>
    <col min="5898" max="5898" width="15.83203125" style="73" customWidth="1"/>
    <col min="5899" max="5899" width="11.5" style="73" customWidth="1"/>
    <col min="5900" max="5901" width="23.1640625" style="73" customWidth="1"/>
    <col min="5902" max="6144" width="9.1640625" style="73"/>
    <col min="6145" max="6145" width="9.1640625" style="73" customWidth="1"/>
    <col min="6146" max="6146" width="1.5" style="73" customWidth="1"/>
    <col min="6147" max="6147" width="14.5" style="73" customWidth="1"/>
    <col min="6148" max="6148" width="22.1640625" style="73" customWidth="1"/>
    <col min="6149" max="6149" width="21" style="73" customWidth="1"/>
    <col min="6150" max="6150" width="15.5" style="73" customWidth="1"/>
    <col min="6151" max="6151" width="18.5" style="73" customWidth="1"/>
    <col min="6152" max="6152" width="15.5" style="73" customWidth="1"/>
    <col min="6153" max="6153" width="17.5" style="73" customWidth="1"/>
    <col min="6154" max="6154" width="15.83203125" style="73" customWidth="1"/>
    <col min="6155" max="6155" width="11.5" style="73" customWidth="1"/>
    <col min="6156" max="6157" width="23.1640625" style="73" customWidth="1"/>
    <col min="6158" max="6400" width="9.1640625" style="73"/>
    <col min="6401" max="6401" width="9.1640625" style="73" customWidth="1"/>
    <col min="6402" max="6402" width="1.5" style="73" customWidth="1"/>
    <col min="6403" max="6403" width="14.5" style="73" customWidth="1"/>
    <col min="6404" max="6404" width="22.1640625" style="73" customWidth="1"/>
    <col min="6405" max="6405" width="21" style="73" customWidth="1"/>
    <col min="6406" max="6406" width="15.5" style="73" customWidth="1"/>
    <col min="6407" max="6407" width="18.5" style="73" customWidth="1"/>
    <col min="6408" max="6408" width="15.5" style="73" customWidth="1"/>
    <col min="6409" max="6409" width="17.5" style="73" customWidth="1"/>
    <col min="6410" max="6410" width="15.83203125" style="73" customWidth="1"/>
    <col min="6411" max="6411" width="11.5" style="73" customWidth="1"/>
    <col min="6412" max="6413" width="23.1640625" style="73" customWidth="1"/>
    <col min="6414" max="6656" width="9.1640625" style="73"/>
    <col min="6657" max="6657" width="9.1640625" style="73" customWidth="1"/>
    <col min="6658" max="6658" width="1.5" style="73" customWidth="1"/>
    <col min="6659" max="6659" width="14.5" style="73" customWidth="1"/>
    <col min="6660" max="6660" width="22.1640625" style="73" customWidth="1"/>
    <col min="6661" max="6661" width="21" style="73" customWidth="1"/>
    <col min="6662" max="6662" width="15.5" style="73" customWidth="1"/>
    <col min="6663" max="6663" width="18.5" style="73" customWidth="1"/>
    <col min="6664" max="6664" width="15.5" style="73" customWidth="1"/>
    <col min="6665" max="6665" width="17.5" style="73" customWidth="1"/>
    <col min="6666" max="6666" width="15.83203125" style="73" customWidth="1"/>
    <col min="6667" max="6667" width="11.5" style="73" customWidth="1"/>
    <col min="6668" max="6669" width="23.1640625" style="73" customWidth="1"/>
    <col min="6670" max="6912" width="9.1640625" style="73"/>
    <col min="6913" max="6913" width="9.1640625" style="73" customWidth="1"/>
    <col min="6914" max="6914" width="1.5" style="73" customWidth="1"/>
    <col min="6915" max="6915" width="14.5" style="73" customWidth="1"/>
    <col min="6916" max="6916" width="22.1640625" style="73" customWidth="1"/>
    <col min="6917" max="6917" width="21" style="73" customWidth="1"/>
    <col min="6918" max="6918" width="15.5" style="73" customWidth="1"/>
    <col min="6919" max="6919" width="18.5" style="73" customWidth="1"/>
    <col min="6920" max="6920" width="15.5" style="73" customWidth="1"/>
    <col min="6921" max="6921" width="17.5" style="73" customWidth="1"/>
    <col min="6922" max="6922" width="15.83203125" style="73" customWidth="1"/>
    <col min="6923" max="6923" width="11.5" style="73" customWidth="1"/>
    <col min="6924" max="6925" width="23.1640625" style="73" customWidth="1"/>
    <col min="6926" max="7168" width="9.1640625" style="73"/>
    <col min="7169" max="7169" width="9.1640625" style="73" customWidth="1"/>
    <col min="7170" max="7170" width="1.5" style="73" customWidth="1"/>
    <col min="7171" max="7171" width="14.5" style="73" customWidth="1"/>
    <col min="7172" max="7172" width="22.1640625" style="73" customWidth="1"/>
    <col min="7173" max="7173" width="21" style="73" customWidth="1"/>
    <col min="7174" max="7174" width="15.5" style="73" customWidth="1"/>
    <col min="7175" max="7175" width="18.5" style="73" customWidth="1"/>
    <col min="7176" max="7176" width="15.5" style="73" customWidth="1"/>
    <col min="7177" max="7177" width="17.5" style="73" customWidth="1"/>
    <col min="7178" max="7178" width="15.83203125" style="73" customWidth="1"/>
    <col min="7179" max="7179" width="11.5" style="73" customWidth="1"/>
    <col min="7180" max="7181" width="23.1640625" style="73" customWidth="1"/>
    <col min="7182" max="7424" width="9.1640625" style="73"/>
    <col min="7425" max="7425" width="9.1640625" style="73" customWidth="1"/>
    <col min="7426" max="7426" width="1.5" style="73" customWidth="1"/>
    <col min="7427" max="7427" width="14.5" style="73" customWidth="1"/>
    <col min="7428" max="7428" width="22.1640625" style="73" customWidth="1"/>
    <col min="7429" max="7429" width="21" style="73" customWidth="1"/>
    <col min="7430" max="7430" width="15.5" style="73" customWidth="1"/>
    <col min="7431" max="7431" width="18.5" style="73" customWidth="1"/>
    <col min="7432" max="7432" width="15.5" style="73" customWidth="1"/>
    <col min="7433" max="7433" width="17.5" style="73" customWidth="1"/>
    <col min="7434" max="7434" width="15.83203125" style="73" customWidth="1"/>
    <col min="7435" max="7435" width="11.5" style="73" customWidth="1"/>
    <col min="7436" max="7437" width="23.1640625" style="73" customWidth="1"/>
    <col min="7438" max="7680" width="9.1640625" style="73"/>
    <col min="7681" max="7681" width="9.1640625" style="73" customWidth="1"/>
    <col min="7682" max="7682" width="1.5" style="73" customWidth="1"/>
    <col min="7683" max="7683" width="14.5" style="73" customWidth="1"/>
    <col min="7684" max="7684" width="22.1640625" style="73" customWidth="1"/>
    <col min="7685" max="7685" width="21" style="73" customWidth="1"/>
    <col min="7686" max="7686" width="15.5" style="73" customWidth="1"/>
    <col min="7687" max="7687" width="18.5" style="73" customWidth="1"/>
    <col min="7688" max="7688" width="15.5" style="73" customWidth="1"/>
    <col min="7689" max="7689" width="17.5" style="73" customWidth="1"/>
    <col min="7690" max="7690" width="15.83203125" style="73" customWidth="1"/>
    <col min="7691" max="7691" width="11.5" style="73" customWidth="1"/>
    <col min="7692" max="7693" width="23.1640625" style="73" customWidth="1"/>
    <col min="7694" max="7936" width="9.1640625" style="73"/>
    <col min="7937" max="7937" width="9.1640625" style="73" customWidth="1"/>
    <col min="7938" max="7938" width="1.5" style="73" customWidth="1"/>
    <col min="7939" max="7939" width="14.5" style="73" customWidth="1"/>
    <col min="7940" max="7940" width="22.1640625" style="73" customWidth="1"/>
    <col min="7941" max="7941" width="21" style="73" customWidth="1"/>
    <col min="7942" max="7942" width="15.5" style="73" customWidth="1"/>
    <col min="7943" max="7943" width="18.5" style="73" customWidth="1"/>
    <col min="7944" max="7944" width="15.5" style="73" customWidth="1"/>
    <col min="7945" max="7945" width="17.5" style="73" customWidth="1"/>
    <col min="7946" max="7946" width="15.83203125" style="73" customWidth="1"/>
    <col min="7947" max="7947" width="11.5" style="73" customWidth="1"/>
    <col min="7948" max="7949" width="23.1640625" style="73" customWidth="1"/>
    <col min="7950" max="8192" width="9.1640625" style="73"/>
    <col min="8193" max="8193" width="9.1640625" style="73" customWidth="1"/>
    <col min="8194" max="8194" width="1.5" style="73" customWidth="1"/>
    <col min="8195" max="8195" width="14.5" style="73" customWidth="1"/>
    <col min="8196" max="8196" width="22.1640625" style="73" customWidth="1"/>
    <col min="8197" max="8197" width="21" style="73" customWidth="1"/>
    <col min="8198" max="8198" width="15.5" style="73" customWidth="1"/>
    <col min="8199" max="8199" width="18.5" style="73" customWidth="1"/>
    <col min="8200" max="8200" width="15.5" style="73" customWidth="1"/>
    <col min="8201" max="8201" width="17.5" style="73" customWidth="1"/>
    <col min="8202" max="8202" width="15.83203125" style="73" customWidth="1"/>
    <col min="8203" max="8203" width="11.5" style="73" customWidth="1"/>
    <col min="8204" max="8205" width="23.1640625" style="73" customWidth="1"/>
    <col min="8206" max="8448" width="9.1640625" style="73"/>
    <col min="8449" max="8449" width="9.1640625" style="73" customWidth="1"/>
    <col min="8450" max="8450" width="1.5" style="73" customWidth="1"/>
    <col min="8451" max="8451" width="14.5" style="73" customWidth="1"/>
    <col min="8452" max="8452" width="22.1640625" style="73" customWidth="1"/>
    <col min="8453" max="8453" width="21" style="73" customWidth="1"/>
    <col min="8454" max="8454" width="15.5" style="73" customWidth="1"/>
    <col min="8455" max="8455" width="18.5" style="73" customWidth="1"/>
    <col min="8456" max="8456" width="15.5" style="73" customWidth="1"/>
    <col min="8457" max="8457" width="17.5" style="73" customWidth="1"/>
    <col min="8458" max="8458" width="15.83203125" style="73" customWidth="1"/>
    <col min="8459" max="8459" width="11.5" style="73" customWidth="1"/>
    <col min="8460" max="8461" width="23.1640625" style="73" customWidth="1"/>
    <col min="8462" max="8704" width="9.1640625" style="73"/>
    <col min="8705" max="8705" width="9.1640625" style="73" customWidth="1"/>
    <col min="8706" max="8706" width="1.5" style="73" customWidth="1"/>
    <col min="8707" max="8707" width="14.5" style="73" customWidth="1"/>
    <col min="8708" max="8708" width="22.1640625" style="73" customWidth="1"/>
    <col min="8709" max="8709" width="21" style="73" customWidth="1"/>
    <col min="8710" max="8710" width="15.5" style="73" customWidth="1"/>
    <col min="8711" max="8711" width="18.5" style="73" customWidth="1"/>
    <col min="8712" max="8712" width="15.5" style="73" customWidth="1"/>
    <col min="8713" max="8713" width="17.5" style="73" customWidth="1"/>
    <col min="8714" max="8714" width="15.83203125" style="73" customWidth="1"/>
    <col min="8715" max="8715" width="11.5" style="73" customWidth="1"/>
    <col min="8716" max="8717" width="23.1640625" style="73" customWidth="1"/>
    <col min="8718" max="8960" width="9.1640625" style="73"/>
    <col min="8961" max="8961" width="9.1640625" style="73" customWidth="1"/>
    <col min="8962" max="8962" width="1.5" style="73" customWidth="1"/>
    <col min="8963" max="8963" width="14.5" style="73" customWidth="1"/>
    <col min="8964" max="8964" width="22.1640625" style="73" customWidth="1"/>
    <col min="8965" max="8965" width="21" style="73" customWidth="1"/>
    <col min="8966" max="8966" width="15.5" style="73" customWidth="1"/>
    <col min="8967" max="8967" width="18.5" style="73" customWidth="1"/>
    <col min="8968" max="8968" width="15.5" style="73" customWidth="1"/>
    <col min="8969" max="8969" width="17.5" style="73" customWidth="1"/>
    <col min="8970" max="8970" width="15.83203125" style="73" customWidth="1"/>
    <col min="8971" max="8971" width="11.5" style="73" customWidth="1"/>
    <col min="8972" max="8973" width="23.1640625" style="73" customWidth="1"/>
    <col min="8974" max="9216" width="9.1640625" style="73"/>
    <col min="9217" max="9217" width="9.1640625" style="73" customWidth="1"/>
    <col min="9218" max="9218" width="1.5" style="73" customWidth="1"/>
    <col min="9219" max="9219" width="14.5" style="73" customWidth="1"/>
    <col min="9220" max="9220" width="22.1640625" style="73" customWidth="1"/>
    <col min="9221" max="9221" width="21" style="73" customWidth="1"/>
    <col min="9222" max="9222" width="15.5" style="73" customWidth="1"/>
    <col min="9223" max="9223" width="18.5" style="73" customWidth="1"/>
    <col min="9224" max="9224" width="15.5" style="73" customWidth="1"/>
    <col min="9225" max="9225" width="17.5" style="73" customWidth="1"/>
    <col min="9226" max="9226" width="15.83203125" style="73" customWidth="1"/>
    <col min="9227" max="9227" width="11.5" style="73" customWidth="1"/>
    <col min="9228" max="9229" width="23.1640625" style="73" customWidth="1"/>
    <col min="9230" max="9472" width="9.1640625" style="73"/>
    <col min="9473" max="9473" width="9.1640625" style="73" customWidth="1"/>
    <col min="9474" max="9474" width="1.5" style="73" customWidth="1"/>
    <col min="9475" max="9475" width="14.5" style="73" customWidth="1"/>
    <col min="9476" max="9476" width="22.1640625" style="73" customWidth="1"/>
    <col min="9477" max="9477" width="21" style="73" customWidth="1"/>
    <col min="9478" max="9478" width="15.5" style="73" customWidth="1"/>
    <col min="9479" max="9479" width="18.5" style="73" customWidth="1"/>
    <col min="9480" max="9480" width="15.5" style="73" customWidth="1"/>
    <col min="9481" max="9481" width="17.5" style="73" customWidth="1"/>
    <col min="9482" max="9482" width="15.83203125" style="73" customWidth="1"/>
    <col min="9483" max="9483" width="11.5" style="73" customWidth="1"/>
    <col min="9484" max="9485" width="23.1640625" style="73" customWidth="1"/>
    <col min="9486" max="9728" width="9.1640625" style="73"/>
    <col min="9729" max="9729" width="9.1640625" style="73" customWidth="1"/>
    <col min="9730" max="9730" width="1.5" style="73" customWidth="1"/>
    <col min="9731" max="9731" width="14.5" style="73" customWidth="1"/>
    <col min="9732" max="9732" width="22.1640625" style="73" customWidth="1"/>
    <col min="9733" max="9733" width="21" style="73" customWidth="1"/>
    <col min="9734" max="9734" width="15.5" style="73" customWidth="1"/>
    <col min="9735" max="9735" width="18.5" style="73" customWidth="1"/>
    <col min="9736" max="9736" width="15.5" style="73" customWidth="1"/>
    <col min="9737" max="9737" width="17.5" style="73" customWidth="1"/>
    <col min="9738" max="9738" width="15.83203125" style="73" customWidth="1"/>
    <col min="9739" max="9739" width="11.5" style="73" customWidth="1"/>
    <col min="9740" max="9741" width="23.1640625" style="73" customWidth="1"/>
    <col min="9742" max="9984" width="9.1640625" style="73"/>
    <col min="9985" max="9985" width="9.1640625" style="73" customWidth="1"/>
    <col min="9986" max="9986" width="1.5" style="73" customWidth="1"/>
    <col min="9987" max="9987" width="14.5" style="73" customWidth="1"/>
    <col min="9988" max="9988" width="22.1640625" style="73" customWidth="1"/>
    <col min="9989" max="9989" width="21" style="73" customWidth="1"/>
    <col min="9990" max="9990" width="15.5" style="73" customWidth="1"/>
    <col min="9991" max="9991" width="18.5" style="73" customWidth="1"/>
    <col min="9992" max="9992" width="15.5" style="73" customWidth="1"/>
    <col min="9993" max="9993" width="17.5" style="73" customWidth="1"/>
    <col min="9994" max="9994" width="15.83203125" style="73" customWidth="1"/>
    <col min="9995" max="9995" width="11.5" style="73" customWidth="1"/>
    <col min="9996" max="9997" width="23.1640625" style="73" customWidth="1"/>
    <col min="9998" max="10240" width="9.1640625" style="73"/>
    <col min="10241" max="10241" width="9.1640625" style="73" customWidth="1"/>
    <col min="10242" max="10242" width="1.5" style="73" customWidth="1"/>
    <col min="10243" max="10243" width="14.5" style="73" customWidth="1"/>
    <col min="10244" max="10244" width="22.1640625" style="73" customWidth="1"/>
    <col min="10245" max="10245" width="21" style="73" customWidth="1"/>
    <col min="10246" max="10246" width="15.5" style="73" customWidth="1"/>
    <col min="10247" max="10247" width="18.5" style="73" customWidth="1"/>
    <col min="10248" max="10248" width="15.5" style="73" customWidth="1"/>
    <col min="10249" max="10249" width="17.5" style="73" customWidth="1"/>
    <col min="10250" max="10250" width="15.83203125" style="73" customWidth="1"/>
    <col min="10251" max="10251" width="11.5" style="73" customWidth="1"/>
    <col min="10252" max="10253" width="23.1640625" style="73" customWidth="1"/>
    <col min="10254" max="10496" width="9.1640625" style="73"/>
    <col min="10497" max="10497" width="9.1640625" style="73" customWidth="1"/>
    <col min="10498" max="10498" width="1.5" style="73" customWidth="1"/>
    <col min="10499" max="10499" width="14.5" style="73" customWidth="1"/>
    <col min="10500" max="10500" width="22.1640625" style="73" customWidth="1"/>
    <col min="10501" max="10501" width="21" style="73" customWidth="1"/>
    <col min="10502" max="10502" width="15.5" style="73" customWidth="1"/>
    <col min="10503" max="10503" width="18.5" style="73" customWidth="1"/>
    <col min="10504" max="10504" width="15.5" style="73" customWidth="1"/>
    <col min="10505" max="10505" width="17.5" style="73" customWidth="1"/>
    <col min="10506" max="10506" width="15.83203125" style="73" customWidth="1"/>
    <col min="10507" max="10507" width="11.5" style="73" customWidth="1"/>
    <col min="10508" max="10509" width="23.1640625" style="73" customWidth="1"/>
    <col min="10510" max="10752" width="9.1640625" style="73"/>
    <col min="10753" max="10753" width="9.1640625" style="73" customWidth="1"/>
    <col min="10754" max="10754" width="1.5" style="73" customWidth="1"/>
    <col min="10755" max="10755" width="14.5" style="73" customWidth="1"/>
    <col min="10756" max="10756" width="22.1640625" style="73" customWidth="1"/>
    <col min="10757" max="10757" width="21" style="73" customWidth="1"/>
    <col min="10758" max="10758" width="15.5" style="73" customWidth="1"/>
    <col min="10759" max="10759" width="18.5" style="73" customWidth="1"/>
    <col min="10760" max="10760" width="15.5" style="73" customWidth="1"/>
    <col min="10761" max="10761" width="17.5" style="73" customWidth="1"/>
    <col min="10762" max="10762" width="15.83203125" style="73" customWidth="1"/>
    <col min="10763" max="10763" width="11.5" style="73" customWidth="1"/>
    <col min="10764" max="10765" width="23.1640625" style="73" customWidth="1"/>
    <col min="10766" max="11008" width="9.1640625" style="73"/>
    <col min="11009" max="11009" width="9.1640625" style="73" customWidth="1"/>
    <col min="11010" max="11010" width="1.5" style="73" customWidth="1"/>
    <col min="11011" max="11011" width="14.5" style="73" customWidth="1"/>
    <col min="11012" max="11012" width="22.1640625" style="73" customWidth="1"/>
    <col min="11013" max="11013" width="21" style="73" customWidth="1"/>
    <col min="11014" max="11014" width="15.5" style="73" customWidth="1"/>
    <col min="11015" max="11015" width="18.5" style="73" customWidth="1"/>
    <col min="11016" max="11016" width="15.5" style="73" customWidth="1"/>
    <col min="11017" max="11017" width="17.5" style="73" customWidth="1"/>
    <col min="11018" max="11018" width="15.83203125" style="73" customWidth="1"/>
    <col min="11019" max="11019" width="11.5" style="73" customWidth="1"/>
    <col min="11020" max="11021" width="23.1640625" style="73" customWidth="1"/>
    <col min="11022" max="11264" width="9.1640625" style="73"/>
    <col min="11265" max="11265" width="9.1640625" style="73" customWidth="1"/>
    <col min="11266" max="11266" width="1.5" style="73" customWidth="1"/>
    <col min="11267" max="11267" width="14.5" style="73" customWidth="1"/>
    <col min="11268" max="11268" width="22.1640625" style="73" customWidth="1"/>
    <col min="11269" max="11269" width="21" style="73" customWidth="1"/>
    <col min="11270" max="11270" width="15.5" style="73" customWidth="1"/>
    <col min="11271" max="11271" width="18.5" style="73" customWidth="1"/>
    <col min="11272" max="11272" width="15.5" style="73" customWidth="1"/>
    <col min="11273" max="11273" width="17.5" style="73" customWidth="1"/>
    <col min="11274" max="11274" width="15.83203125" style="73" customWidth="1"/>
    <col min="11275" max="11275" width="11.5" style="73" customWidth="1"/>
    <col min="11276" max="11277" width="23.1640625" style="73" customWidth="1"/>
    <col min="11278" max="11520" width="9.1640625" style="73"/>
    <col min="11521" max="11521" width="9.1640625" style="73" customWidth="1"/>
    <col min="11522" max="11522" width="1.5" style="73" customWidth="1"/>
    <col min="11523" max="11523" width="14.5" style="73" customWidth="1"/>
    <col min="11524" max="11524" width="22.1640625" style="73" customWidth="1"/>
    <col min="11525" max="11525" width="21" style="73" customWidth="1"/>
    <col min="11526" max="11526" width="15.5" style="73" customWidth="1"/>
    <col min="11527" max="11527" width="18.5" style="73" customWidth="1"/>
    <col min="11528" max="11528" width="15.5" style="73" customWidth="1"/>
    <col min="11529" max="11529" width="17.5" style="73" customWidth="1"/>
    <col min="11530" max="11530" width="15.83203125" style="73" customWidth="1"/>
    <col min="11531" max="11531" width="11.5" style="73" customWidth="1"/>
    <col min="11532" max="11533" width="23.1640625" style="73" customWidth="1"/>
    <col min="11534" max="11776" width="9.1640625" style="73"/>
    <col min="11777" max="11777" width="9.1640625" style="73" customWidth="1"/>
    <col min="11778" max="11778" width="1.5" style="73" customWidth="1"/>
    <col min="11779" max="11779" width="14.5" style="73" customWidth="1"/>
    <col min="11780" max="11780" width="22.1640625" style="73" customWidth="1"/>
    <col min="11781" max="11781" width="21" style="73" customWidth="1"/>
    <col min="11782" max="11782" width="15.5" style="73" customWidth="1"/>
    <col min="11783" max="11783" width="18.5" style="73" customWidth="1"/>
    <col min="11784" max="11784" width="15.5" style="73" customWidth="1"/>
    <col min="11785" max="11785" width="17.5" style="73" customWidth="1"/>
    <col min="11786" max="11786" width="15.83203125" style="73" customWidth="1"/>
    <col min="11787" max="11787" width="11.5" style="73" customWidth="1"/>
    <col min="11788" max="11789" width="23.1640625" style="73" customWidth="1"/>
    <col min="11790" max="12032" width="9.1640625" style="73"/>
    <col min="12033" max="12033" width="9.1640625" style="73" customWidth="1"/>
    <col min="12034" max="12034" width="1.5" style="73" customWidth="1"/>
    <col min="12035" max="12035" width="14.5" style="73" customWidth="1"/>
    <col min="12036" max="12036" width="22.1640625" style="73" customWidth="1"/>
    <col min="12037" max="12037" width="21" style="73" customWidth="1"/>
    <col min="12038" max="12038" width="15.5" style="73" customWidth="1"/>
    <col min="12039" max="12039" width="18.5" style="73" customWidth="1"/>
    <col min="12040" max="12040" width="15.5" style="73" customWidth="1"/>
    <col min="12041" max="12041" width="17.5" style="73" customWidth="1"/>
    <col min="12042" max="12042" width="15.83203125" style="73" customWidth="1"/>
    <col min="12043" max="12043" width="11.5" style="73" customWidth="1"/>
    <col min="12044" max="12045" width="23.1640625" style="73" customWidth="1"/>
    <col min="12046" max="12288" width="9.1640625" style="73"/>
    <col min="12289" max="12289" width="9.1640625" style="73" customWidth="1"/>
    <col min="12290" max="12290" width="1.5" style="73" customWidth="1"/>
    <col min="12291" max="12291" width="14.5" style="73" customWidth="1"/>
    <col min="12292" max="12292" width="22.1640625" style="73" customWidth="1"/>
    <col min="12293" max="12293" width="21" style="73" customWidth="1"/>
    <col min="12294" max="12294" width="15.5" style="73" customWidth="1"/>
    <col min="12295" max="12295" width="18.5" style="73" customWidth="1"/>
    <col min="12296" max="12296" width="15.5" style="73" customWidth="1"/>
    <col min="12297" max="12297" width="17.5" style="73" customWidth="1"/>
    <col min="12298" max="12298" width="15.83203125" style="73" customWidth="1"/>
    <col min="12299" max="12299" width="11.5" style="73" customWidth="1"/>
    <col min="12300" max="12301" width="23.1640625" style="73" customWidth="1"/>
    <col min="12302" max="12544" width="9.1640625" style="73"/>
    <col min="12545" max="12545" width="9.1640625" style="73" customWidth="1"/>
    <col min="12546" max="12546" width="1.5" style="73" customWidth="1"/>
    <col min="12547" max="12547" width="14.5" style="73" customWidth="1"/>
    <col min="12548" max="12548" width="22.1640625" style="73" customWidth="1"/>
    <col min="12549" max="12549" width="21" style="73" customWidth="1"/>
    <col min="12550" max="12550" width="15.5" style="73" customWidth="1"/>
    <col min="12551" max="12551" width="18.5" style="73" customWidth="1"/>
    <col min="12552" max="12552" width="15.5" style="73" customWidth="1"/>
    <col min="12553" max="12553" width="17.5" style="73" customWidth="1"/>
    <col min="12554" max="12554" width="15.83203125" style="73" customWidth="1"/>
    <col min="12555" max="12555" width="11.5" style="73" customWidth="1"/>
    <col min="12556" max="12557" width="23.1640625" style="73" customWidth="1"/>
    <col min="12558" max="12800" width="9.1640625" style="73"/>
    <col min="12801" max="12801" width="9.1640625" style="73" customWidth="1"/>
    <col min="12802" max="12802" width="1.5" style="73" customWidth="1"/>
    <col min="12803" max="12803" width="14.5" style="73" customWidth="1"/>
    <col min="12804" max="12804" width="22.1640625" style="73" customWidth="1"/>
    <col min="12805" max="12805" width="21" style="73" customWidth="1"/>
    <col min="12806" max="12806" width="15.5" style="73" customWidth="1"/>
    <col min="12807" max="12807" width="18.5" style="73" customWidth="1"/>
    <col min="12808" max="12808" width="15.5" style="73" customWidth="1"/>
    <col min="12809" max="12809" width="17.5" style="73" customWidth="1"/>
    <col min="12810" max="12810" width="15.83203125" style="73" customWidth="1"/>
    <col min="12811" max="12811" width="11.5" style="73" customWidth="1"/>
    <col min="12812" max="12813" width="23.1640625" style="73" customWidth="1"/>
    <col min="12814" max="13056" width="9.1640625" style="73"/>
    <col min="13057" max="13057" width="9.1640625" style="73" customWidth="1"/>
    <col min="13058" max="13058" width="1.5" style="73" customWidth="1"/>
    <col min="13059" max="13059" width="14.5" style="73" customWidth="1"/>
    <col min="13060" max="13060" width="22.1640625" style="73" customWidth="1"/>
    <col min="13061" max="13061" width="21" style="73" customWidth="1"/>
    <col min="13062" max="13062" width="15.5" style="73" customWidth="1"/>
    <col min="13063" max="13063" width="18.5" style="73" customWidth="1"/>
    <col min="13064" max="13064" width="15.5" style="73" customWidth="1"/>
    <col min="13065" max="13065" width="17.5" style="73" customWidth="1"/>
    <col min="13066" max="13066" width="15.83203125" style="73" customWidth="1"/>
    <col min="13067" max="13067" width="11.5" style="73" customWidth="1"/>
    <col min="13068" max="13069" width="23.1640625" style="73" customWidth="1"/>
    <col min="13070" max="13312" width="9.1640625" style="73"/>
    <col min="13313" max="13313" width="9.1640625" style="73" customWidth="1"/>
    <col min="13314" max="13314" width="1.5" style="73" customWidth="1"/>
    <col min="13315" max="13315" width="14.5" style="73" customWidth="1"/>
    <col min="13316" max="13316" width="22.1640625" style="73" customWidth="1"/>
    <col min="13317" max="13317" width="21" style="73" customWidth="1"/>
    <col min="13318" max="13318" width="15.5" style="73" customWidth="1"/>
    <col min="13319" max="13319" width="18.5" style="73" customWidth="1"/>
    <col min="13320" max="13320" width="15.5" style="73" customWidth="1"/>
    <col min="13321" max="13321" width="17.5" style="73" customWidth="1"/>
    <col min="13322" max="13322" width="15.83203125" style="73" customWidth="1"/>
    <col min="13323" max="13323" width="11.5" style="73" customWidth="1"/>
    <col min="13324" max="13325" width="23.1640625" style="73" customWidth="1"/>
    <col min="13326" max="13568" width="9.1640625" style="73"/>
    <col min="13569" max="13569" width="9.1640625" style="73" customWidth="1"/>
    <col min="13570" max="13570" width="1.5" style="73" customWidth="1"/>
    <col min="13571" max="13571" width="14.5" style="73" customWidth="1"/>
    <col min="13572" max="13572" width="22.1640625" style="73" customWidth="1"/>
    <col min="13573" max="13573" width="21" style="73" customWidth="1"/>
    <col min="13574" max="13574" width="15.5" style="73" customWidth="1"/>
    <col min="13575" max="13575" width="18.5" style="73" customWidth="1"/>
    <col min="13576" max="13576" width="15.5" style="73" customWidth="1"/>
    <col min="13577" max="13577" width="17.5" style="73" customWidth="1"/>
    <col min="13578" max="13578" width="15.83203125" style="73" customWidth="1"/>
    <col min="13579" max="13579" width="11.5" style="73" customWidth="1"/>
    <col min="13580" max="13581" width="23.1640625" style="73" customWidth="1"/>
    <col min="13582" max="13824" width="9.1640625" style="73"/>
    <col min="13825" max="13825" width="9.1640625" style="73" customWidth="1"/>
    <col min="13826" max="13826" width="1.5" style="73" customWidth="1"/>
    <col min="13827" max="13827" width="14.5" style="73" customWidth="1"/>
    <col min="13828" max="13828" width="22.1640625" style="73" customWidth="1"/>
    <col min="13829" max="13829" width="21" style="73" customWidth="1"/>
    <col min="13830" max="13830" width="15.5" style="73" customWidth="1"/>
    <col min="13831" max="13831" width="18.5" style="73" customWidth="1"/>
    <col min="13832" max="13832" width="15.5" style="73" customWidth="1"/>
    <col min="13833" max="13833" width="17.5" style="73" customWidth="1"/>
    <col min="13834" max="13834" width="15.83203125" style="73" customWidth="1"/>
    <col min="13835" max="13835" width="11.5" style="73" customWidth="1"/>
    <col min="13836" max="13837" width="23.1640625" style="73" customWidth="1"/>
    <col min="13838" max="14080" width="9.1640625" style="73"/>
    <col min="14081" max="14081" width="9.1640625" style="73" customWidth="1"/>
    <col min="14082" max="14082" width="1.5" style="73" customWidth="1"/>
    <col min="14083" max="14083" width="14.5" style="73" customWidth="1"/>
    <col min="14084" max="14084" width="22.1640625" style="73" customWidth="1"/>
    <col min="14085" max="14085" width="21" style="73" customWidth="1"/>
    <col min="14086" max="14086" width="15.5" style="73" customWidth="1"/>
    <col min="14087" max="14087" width="18.5" style="73" customWidth="1"/>
    <col min="14088" max="14088" width="15.5" style="73" customWidth="1"/>
    <col min="14089" max="14089" width="17.5" style="73" customWidth="1"/>
    <col min="14090" max="14090" width="15.83203125" style="73" customWidth="1"/>
    <col min="14091" max="14091" width="11.5" style="73" customWidth="1"/>
    <col min="14092" max="14093" width="23.1640625" style="73" customWidth="1"/>
    <col min="14094" max="14336" width="9.1640625" style="73"/>
    <col min="14337" max="14337" width="9.1640625" style="73" customWidth="1"/>
    <col min="14338" max="14338" width="1.5" style="73" customWidth="1"/>
    <col min="14339" max="14339" width="14.5" style="73" customWidth="1"/>
    <col min="14340" max="14340" width="22.1640625" style="73" customWidth="1"/>
    <col min="14341" max="14341" width="21" style="73" customWidth="1"/>
    <col min="14342" max="14342" width="15.5" style="73" customWidth="1"/>
    <col min="14343" max="14343" width="18.5" style="73" customWidth="1"/>
    <col min="14344" max="14344" width="15.5" style="73" customWidth="1"/>
    <col min="14345" max="14345" width="17.5" style="73" customWidth="1"/>
    <col min="14346" max="14346" width="15.83203125" style="73" customWidth="1"/>
    <col min="14347" max="14347" width="11.5" style="73" customWidth="1"/>
    <col min="14348" max="14349" width="23.1640625" style="73" customWidth="1"/>
    <col min="14350" max="14592" width="9.1640625" style="73"/>
    <col min="14593" max="14593" width="9.1640625" style="73" customWidth="1"/>
    <col min="14594" max="14594" width="1.5" style="73" customWidth="1"/>
    <col min="14595" max="14595" width="14.5" style="73" customWidth="1"/>
    <col min="14596" max="14596" width="22.1640625" style="73" customWidth="1"/>
    <col min="14597" max="14597" width="21" style="73" customWidth="1"/>
    <col min="14598" max="14598" width="15.5" style="73" customWidth="1"/>
    <col min="14599" max="14599" width="18.5" style="73" customWidth="1"/>
    <col min="14600" max="14600" width="15.5" style="73" customWidth="1"/>
    <col min="14601" max="14601" width="17.5" style="73" customWidth="1"/>
    <col min="14602" max="14602" width="15.83203125" style="73" customWidth="1"/>
    <col min="14603" max="14603" width="11.5" style="73" customWidth="1"/>
    <col min="14604" max="14605" width="23.1640625" style="73" customWidth="1"/>
    <col min="14606" max="14848" width="9.1640625" style="73"/>
    <col min="14849" max="14849" width="9.1640625" style="73" customWidth="1"/>
    <col min="14850" max="14850" width="1.5" style="73" customWidth="1"/>
    <col min="14851" max="14851" width="14.5" style="73" customWidth="1"/>
    <col min="14852" max="14852" width="22.1640625" style="73" customWidth="1"/>
    <col min="14853" max="14853" width="21" style="73" customWidth="1"/>
    <col min="14854" max="14854" width="15.5" style="73" customWidth="1"/>
    <col min="14855" max="14855" width="18.5" style="73" customWidth="1"/>
    <col min="14856" max="14856" width="15.5" style="73" customWidth="1"/>
    <col min="14857" max="14857" width="17.5" style="73" customWidth="1"/>
    <col min="14858" max="14858" width="15.83203125" style="73" customWidth="1"/>
    <col min="14859" max="14859" width="11.5" style="73" customWidth="1"/>
    <col min="14860" max="14861" width="23.1640625" style="73" customWidth="1"/>
    <col min="14862" max="15104" width="9.1640625" style="73"/>
    <col min="15105" max="15105" width="9.1640625" style="73" customWidth="1"/>
    <col min="15106" max="15106" width="1.5" style="73" customWidth="1"/>
    <col min="15107" max="15107" width="14.5" style="73" customWidth="1"/>
    <col min="15108" max="15108" width="22.1640625" style="73" customWidth="1"/>
    <col min="15109" max="15109" width="21" style="73" customWidth="1"/>
    <col min="15110" max="15110" width="15.5" style="73" customWidth="1"/>
    <col min="15111" max="15111" width="18.5" style="73" customWidth="1"/>
    <col min="15112" max="15112" width="15.5" style="73" customWidth="1"/>
    <col min="15113" max="15113" width="17.5" style="73" customWidth="1"/>
    <col min="15114" max="15114" width="15.83203125" style="73" customWidth="1"/>
    <col min="15115" max="15115" width="11.5" style="73" customWidth="1"/>
    <col min="15116" max="15117" width="23.1640625" style="73" customWidth="1"/>
    <col min="15118" max="15360" width="9.1640625" style="73"/>
    <col min="15361" max="15361" width="9.1640625" style="73" customWidth="1"/>
    <col min="15362" max="15362" width="1.5" style="73" customWidth="1"/>
    <col min="15363" max="15363" width="14.5" style="73" customWidth="1"/>
    <col min="15364" max="15364" width="22.1640625" style="73" customWidth="1"/>
    <col min="15365" max="15365" width="21" style="73" customWidth="1"/>
    <col min="15366" max="15366" width="15.5" style="73" customWidth="1"/>
    <col min="15367" max="15367" width="18.5" style="73" customWidth="1"/>
    <col min="15368" max="15368" width="15.5" style="73" customWidth="1"/>
    <col min="15369" max="15369" width="17.5" style="73" customWidth="1"/>
    <col min="15370" max="15370" width="15.83203125" style="73" customWidth="1"/>
    <col min="15371" max="15371" width="11.5" style="73" customWidth="1"/>
    <col min="15372" max="15373" width="23.1640625" style="73" customWidth="1"/>
    <col min="15374" max="15616" width="9.1640625" style="73"/>
    <col min="15617" max="15617" width="9.1640625" style="73" customWidth="1"/>
    <col min="15618" max="15618" width="1.5" style="73" customWidth="1"/>
    <col min="15619" max="15619" width="14.5" style="73" customWidth="1"/>
    <col min="15620" max="15620" width="22.1640625" style="73" customWidth="1"/>
    <col min="15621" max="15621" width="21" style="73" customWidth="1"/>
    <col min="15622" max="15622" width="15.5" style="73" customWidth="1"/>
    <col min="15623" max="15623" width="18.5" style="73" customWidth="1"/>
    <col min="15624" max="15624" width="15.5" style="73" customWidth="1"/>
    <col min="15625" max="15625" width="17.5" style="73" customWidth="1"/>
    <col min="15626" max="15626" width="15.83203125" style="73" customWidth="1"/>
    <col min="15627" max="15627" width="11.5" style="73" customWidth="1"/>
    <col min="15628" max="15629" width="23.1640625" style="73" customWidth="1"/>
    <col min="15630" max="15872" width="9.1640625" style="73"/>
    <col min="15873" max="15873" width="9.1640625" style="73" customWidth="1"/>
    <col min="15874" max="15874" width="1.5" style="73" customWidth="1"/>
    <col min="15875" max="15875" width="14.5" style="73" customWidth="1"/>
    <col min="15876" max="15876" width="22.1640625" style="73" customWidth="1"/>
    <col min="15877" max="15877" width="21" style="73" customWidth="1"/>
    <col min="15878" max="15878" width="15.5" style="73" customWidth="1"/>
    <col min="15879" max="15879" width="18.5" style="73" customWidth="1"/>
    <col min="15880" max="15880" width="15.5" style="73" customWidth="1"/>
    <col min="15881" max="15881" width="17.5" style="73" customWidth="1"/>
    <col min="15882" max="15882" width="15.83203125" style="73" customWidth="1"/>
    <col min="15883" max="15883" width="11.5" style="73" customWidth="1"/>
    <col min="15884" max="15885" width="23.1640625" style="73" customWidth="1"/>
    <col min="15886" max="16128" width="9.1640625" style="73"/>
    <col min="16129" max="16129" width="9.1640625" style="73" customWidth="1"/>
    <col min="16130" max="16130" width="1.5" style="73" customWidth="1"/>
    <col min="16131" max="16131" width="14.5" style="73" customWidth="1"/>
    <col min="16132" max="16132" width="22.1640625" style="73" customWidth="1"/>
    <col min="16133" max="16133" width="21" style="73" customWidth="1"/>
    <col min="16134" max="16134" width="15.5" style="73" customWidth="1"/>
    <col min="16135" max="16135" width="18.5" style="73" customWidth="1"/>
    <col min="16136" max="16136" width="15.5" style="73" customWidth="1"/>
    <col min="16137" max="16137" width="17.5" style="73" customWidth="1"/>
    <col min="16138" max="16138" width="15.83203125" style="73" customWidth="1"/>
    <col min="16139" max="16139" width="11.5" style="73" customWidth="1"/>
    <col min="16140" max="16141" width="23.1640625" style="73" customWidth="1"/>
    <col min="16142" max="16384" width="9.1640625" style="73"/>
  </cols>
  <sheetData>
    <row r="2" spans="2:12" ht="5" customHeight="1">
      <c r="B2" s="71" t="s">
        <v>3022</v>
      </c>
      <c r="C2" s="72"/>
      <c r="D2" s="72"/>
      <c r="E2" s="72"/>
    </row>
    <row r="3" spans="2:12" hidden="1">
      <c r="B3" s="71" t="s">
        <v>3023</v>
      </c>
      <c r="C3" s="72"/>
      <c r="D3" s="72"/>
      <c r="E3" s="72"/>
    </row>
    <row r="4" spans="2:12" hidden="1">
      <c r="B4" s="72"/>
      <c r="C4" s="72"/>
      <c r="D4" s="72"/>
      <c r="E4" s="72"/>
    </row>
    <row r="5" spans="2:12" hidden="1">
      <c r="B5" s="72"/>
      <c r="C5" s="72"/>
      <c r="D5" s="72"/>
      <c r="E5" s="72"/>
    </row>
    <row r="6" spans="2:12" hidden="1">
      <c r="B6" s="72"/>
      <c r="C6" s="72"/>
      <c r="D6" s="72"/>
      <c r="E6" s="72"/>
    </row>
    <row r="7" spans="2:12">
      <c r="B7" s="72"/>
      <c r="C7" s="874" t="s">
        <v>111</v>
      </c>
      <c r="D7" s="874"/>
      <c r="E7" s="874"/>
      <c r="F7" s="874"/>
      <c r="G7" s="874"/>
      <c r="H7" s="874"/>
      <c r="I7" s="874"/>
      <c r="J7" s="874"/>
      <c r="K7" s="874"/>
      <c r="L7" s="874"/>
    </row>
    <row r="8" spans="2:12" ht="15" customHeight="1">
      <c r="B8" s="72"/>
      <c r="C8" s="874" t="s">
        <v>3039</v>
      </c>
      <c r="D8" s="874"/>
      <c r="E8" s="874"/>
      <c r="F8" s="874"/>
      <c r="G8" s="874"/>
      <c r="H8" s="874"/>
      <c r="I8" s="874"/>
      <c r="J8" s="874"/>
      <c r="K8" s="874"/>
      <c r="L8" s="874"/>
    </row>
    <row r="9" spans="2:12" ht="15" hidden="1" customHeight="1">
      <c r="B9" s="72"/>
      <c r="C9" s="874"/>
      <c r="D9" s="874"/>
      <c r="E9" s="874"/>
      <c r="F9" s="874"/>
      <c r="G9" s="874"/>
      <c r="H9" s="874"/>
      <c r="I9" s="874"/>
      <c r="J9" s="874"/>
      <c r="K9" s="874"/>
      <c r="L9" s="874"/>
    </row>
    <row r="10" spans="2:12">
      <c r="B10" s="72"/>
      <c r="C10" s="874"/>
      <c r="D10" s="874"/>
      <c r="E10" s="874"/>
      <c r="F10" s="874"/>
      <c r="G10" s="874"/>
      <c r="H10" s="874"/>
      <c r="I10" s="874"/>
      <c r="J10" s="874"/>
      <c r="K10" s="874"/>
      <c r="L10" s="874"/>
    </row>
    <row r="11" spans="2:12" ht="27.75" customHeight="1">
      <c r="B11" s="72"/>
      <c r="C11" s="884" t="s">
        <v>3040</v>
      </c>
      <c r="D11" s="884"/>
      <c r="E11" s="884"/>
      <c r="F11" s="884"/>
      <c r="G11" s="884"/>
      <c r="H11" s="884"/>
      <c r="I11" s="884"/>
      <c r="J11" s="884"/>
      <c r="K11" s="884"/>
      <c r="L11" s="884"/>
    </row>
    <row r="12" spans="2:12" ht="24" customHeight="1">
      <c r="B12" s="72"/>
      <c r="C12" s="884"/>
      <c r="D12" s="884"/>
      <c r="E12" s="884"/>
      <c r="F12" s="884"/>
      <c r="G12" s="884"/>
      <c r="H12" s="884"/>
      <c r="I12" s="884"/>
      <c r="J12" s="884"/>
      <c r="K12" s="884"/>
      <c r="L12" s="884"/>
    </row>
    <row r="13" spans="2:12" ht="75.75" customHeight="1">
      <c r="B13" s="72"/>
      <c r="C13" s="74" t="s">
        <v>89</v>
      </c>
      <c r="D13" s="74" t="s">
        <v>3041</v>
      </c>
      <c r="E13" s="74" t="s">
        <v>3042</v>
      </c>
      <c r="F13" s="74" t="s">
        <v>3043</v>
      </c>
      <c r="G13" s="74" t="s">
        <v>3044</v>
      </c>
      <c r="H13" s="74" t="s">
        <v>3045</v>
      </c>
      <c r="I13" s="74" t="s">
        <v>3046</v>
      </c>
      <c r="J13" s="74" t="s">
        <v>114</v>
      </c>
      <c r="K13" s="74" t="s">
        <v>3047</v>
      </c>
      <c r="L13" s="74" t="s">
        <v>3048</v>
      </c>
    </row>
    <row r="14" spans="2:12">
      <c r="B14" s="72"/>
      <c r="C14" s="76"/>
      <c r="D14" s="76"/>
      <c r="E14" s="76"/>
      <c r="F14" s="76"/>
      <c r="G14" s="76"/>
      <c r="H14" s="76"/>
      <c r="I14" s="76"/>
      <c r="J14" s="76"/>
      <c r="K14" s="76"/>
      <c r="L14" s="76"/>
    </row>
    <row r="15" spans="2:12" ht="20.25" customHeight="1">
      <c r="B15" s="72"/>
      <c r="C15" s="884" t="s">
        <v>3049</v>
      </c>
      <c r="D15" s="884"/>
      <c r="E15" s="884"/>
      <c r="F15" s="884"/>
      <c r="G15" s="884"/>
      <c r="H15" s="884"/>
      <c r="I15" s="884"/>
      <c r="J15" s="884"/>
      <c r="K15" s="884"/>
      <c r="L15" s="884"/>
    </row>
    <row r="16" spans="2:12" ht="28.5" customHeight="1">
      <c r="B16" s="72"/>
      <c r="C16" s="884"/>
      <c r="D16" s="884"/>
      <c r="E16" s="884"/>
      <c r="F16" s="884"/>
      <c r="G16" s="884"/>
      <c r="H16" s="885"/>
      <c r="I16" s="884"/>
      <c r="J16" s="884"/>
      <c r="K16" s="884"/>
      <c r="L16" s="884"/>
    </row>
    <row r="17" spans="1:12" ht="68">
      <c r="B17" s="72"/>
      <c r="C17" s="74" t="s">
        <v>89</v>
      </c>
      <c r="D17" s="74" t="s">
        <v>3041</v>
      </c>
      <c r="E17" s="74" t="s">
        <v>3042</v>
      </c>
      <c r="F17" s="74" t="s">
        <v>3043</v>
      </c>
      <c r="G17" s="74" t="s">
        <v>3044</v>
      </c>
      <c r="H17" s="74" t="s">
        <v>3045</v>
      </c>
      <c r="I17" s="74" t="s">
        <v>3046</v>
      </c>
      <c r="J17" s="74" t="s">
        <v>114</v>
      </c>
      <c r="K17" s="74" t="s">
        <v>3047</v>
      </c>
      <c r="L17" s="74" t="s">
        <v>3048</v>
      </c>
    </row>
    <row r="18" spans="1:12" s="81" customFormat="1">
      <c r="C18" s="82"/>
      <c r="D18" s="82"/>
      <c r="E18" s="82"/>
      <c r="F18" s="82"/>
      <c r="G18" s="82"/>
      <c r="H18" s="82"/>
      <c r="I18" s="82"/>
      <c r="J18" s="82"/>
      <c r="K18" s="82"/>
      <c r="L18" s="82"/>
    </row>
    <row r="19" spans="1:12" ht="20.25" customHeight="1">
      <c r="B19" s="72"/>
      <c r="C19" s="884" t="s">
        <v>3050</v>
      </c>
      <c r="D19" s="884"/>
      <c r="E19" s="884"/>
      <c r="F19" s="884"/>
      <c r="G19" s="884"/>
      <c r="H19" s="884"/>
      <c r="I19" s="884"/>
      <c r="J19" s="884"/>
      <c r="K19" s="884"/>
      <c r="L19" s="884"/>
    </row>
    <row r="20" spans="1:12" ht="24" customHeight="1">
      <c r="B20" s="72"/>
      <c r="C20" s="884"/>
      <c r="D20" s="884"/>
      <c r="E20" s="884"/>
      <c r="F20" s="884"/>
      <c r="G20" s="884"/>
      <c r="H20" s="884"/>
      <c r="I20" s="884"/>
      <c r="J20" s="884"/>
      <c r="K20" s="884"/>
      <c r="L20" s="884"/>
    </row>
    <row r="21" spans="1:12" ht="68">
      <c r="B21" s="72"/>
      <c r="C21" s="74" t="s">
        <v>89</v>
      </c>
      <c r="D21" s="74" t="s">
        <v>3041</v>
      </c>
      <c r="E21" s="74" t="s">
        <v>3042</v>
      </c>
      <c r="F21" s="74" t="s">
        <v>3043</v>
      </c>
      <c r="G21" s="74" t="s">
        <v>3044</v>
      </c>
      <c r="H21" s="74" t="s">
        <v>3045</v>
      </c>
      <c r="I21" s="74" t="s">
        <v>3046</v>
      </c>
      <c r="J21" s="74" t="s">
        <v>114</v>
      </c>
      <c r="K21" s="74" t="s">
        <v>3047</v>
      </c>
      <c r="L21" s="74" t="s">
        <v>3048</v>
      </c>
    </row>
    <row r="22" spans="1:12">
      <c r="B22" s="72"/>
      <c r="C22" s="76"/>
      <c r="D22" s="76"/>
      <c r="E22" s="76"/>
      <c r="F22" s="76"/>
      <c r="G22" s="76"/>
      <c r="H22" s="76"/>
      <c r="I22" s="76"/>
      <c r="J22" s="76"/>
      <c r="K22" s="76"/>
      <c r="L22" s="76"/>
    </row>
    <row r="23" spans="1:12" ht="20.25" customHeight="1">
      <c r="B23" s="72"/>
      <c r="C23" s="884" t="s">
        <v>3051</v>
      </c>
      <c r="D23" s="884"/>
      <c r="E23" s="884"/>
      <c r="F23" s="884"/>
      <c r="G23" s="884"/>
      <c r="H23" s="884"/>
      <c r="I23" s="884"/>
      <c r="J23" s="884"/>
      <c r="K23" s="884"/>
      <c r="L23" s="884"/>
    </row>
    <row r="24" spans="1:12" ht="24" customHeight="1">
      <c r="B24" s="72"/>
      <c r="C24" s="884"/>
      <c r="D24" s="884"/>
      <c r="E24" s="884"/>
      <c r="F24" s="884"/>
      <c r="G24" s="884"/>
      <c r="H24" s="884"/>
      <c r="I24" s="884"/>
      <c r="J24" s="884"/>
      <c r="K24" s="884"/>
      <c r="L24" s="884"/>
    </row>
    <row r="25" spans="1:12" ht="68">
      <c r="B25" s="72"/>
      <c r="C25" s="74" t="s">
        <v>89</v>
      </c>
      <c r="D25" s="74" t="s">
        <v>3041</v>
      </c>
      <c r="E25" s="74" t="s">
        <v>3042</v>
      </c>
      <c r="F25" s="74" t="s">
        <v>3043</v>
      </c>
      <c r="G25" s="74" t="s">
        <v>3044</v>
      </c>
      <c r="H25" s="74" t="s">
        <v>3045</v>
      </c>
      <c r="I25" s="74" t="s">
        <v>3046</v>
      </c>
      <c r="J25" s="74" t="s">
        <v>114</v>
      </c>
      <c r="K25" s="74" t="s">
        <v>3047</v>
      </c>
      <c r="L25" s="74" t="s">
        <v>3048</v>
      </c>
    </row>
    <row r="26" spans="1:12">
      <c r="B26" s="72"/>
      <c r="C26" s="82"/>
      <c r="D26" s="82"/>
      <c r="E26" s="82"/>
      <c r="F26" s="82"/>
      <c r="G26" s="82"/>
      <c r="H26" s="82"/>
      <c r="I26" s="82"/>
      <c r="J26" s="82"/>
      <c r="K26" s="82"/>
      <c r="L26" s="82"/>
    </row>
    <row r="27" spans="1:12" s="79" customFormat="1">
      <c r="A27" s="83" t="s">
        <v>3052</v>
      </c>
      <c r="B27" s="78"/>
      <c r="C27" s="72"/>
      <c r="D27" s="72"/>
      <c r="E27" s="72"/>
      <c r="F27" s="72"/>
      <c r="G27" s="72"/>
      <c r="H27" s="72"/>
      <c r="I27" s="72"/>
      <c r="J27" s="72"/>
      <c r="K27" s="72"/>
      <c r="L27" s="72"/>
    </row>
    <row r="28" spans="1:12">
      <c r="C28" s="72" t="s">
        <v>3053</v>
      </c>
      <c r="D28" s="72"/>
      <c r="E28" s="72"/>
      <c r="F28" s="72"/>
      <c r="G28" s="72"/>
      <c r="H28" s="72"/>
      <c r="I28" s="72"/>
      <c r="J28" s="72"/>
      <c r="K28" s="72"/>
      <c r="L28" s="72"/>
    </row>
    <row r="29" spans="1:12">
      <c r="C29" s="84" t="s">
        <v>3054</v>
      </c>
      <c r="D29" s="72"/>
      <c r="E29" s="72"/>
      <c r="F29" s="72"/>
      <c r="G29" s="72"/>
      <c r="H29" s="72"/>
      <c r="I29" s="72"/>
      <c r="J29" s="72"/>
      <c r="K29" s="72"/>
      <c r="L29" s="72"/>
    </row>
    <row r="30" spans="1:12">
      <c r="C30" s="886" t="s">
        <v>3055</v>
      </c>
      <c r="D30" s="886"/>
      <c r="E30" s="886"/>
      <c r="F30" s="886"/>
      <c r="G30" s="886"/>
      <c r="H30" s="886"/>
      <c r="I30" s="886"/>
      <c r="J30" s="886"/>
      <c r="K30" s="886"/>
      <c r="L30" s="72"/>
    </row>
    <row r="31" spans="1:12">
      <c r="C31" s="84" t="s">
        <v>3056</v>
      </c>
      <c r="D31" s="84"/>
      <c r="E31" s="84"/>
      <c r="F31" s="72"/>
      <c r="G31" s="72"/>
      <c r="H31" s="72"/>
      <c r="I31" s="72"/>
      <c r="J31" s="72"/>
      <c r="K31" s="72"/>
      <c r="L31" s="72"/>
    </row>
    <row r="32" spans="1:12">
      <c r="C32" s="874" t="s">
        <v>3057</v>
      </c>
      <c r="D32" s="874"/>
      <c r="E32" s="874"/>
      <c r="F32" s="874"/>
      <c r="G32" s="874"/>
      <c r="H32" s="874"/>
      <c r="I32" s="874"/>
      <c r="J32" s="874"/>
      <c r="K32" s="874"/>
      <c r="L32" s="874"/>
    </row>
    <row r="33" spans="3:12">
      <c r="C33" s="874"/>
      <c r="D33" s="874"/>
      <c r="E33" s="874"/>
      <c r="F33" s="874"/>
      <c r="G33" s="874"/>
      <c r="H33" s="874"/>
      <c r="I33" s="874"/>
      <c r="J33" s="874"/>
      <c r="K33" s="874"/>
      <c r="L33" s="874"/>
    </row>
    <row r="34" spans="3:12">
      <c r="C34" s="84" t="s">
        <v>3058</v>
      </c>
      <c r="D34" s="72"/>
      <c r="E34" s="72"/>
      <c r="F34" s="72"/>
      <c r="G34" s="72"/>
      <c r="H34" s="72"/>
      <c r="I34" s="72"/>
      <c r="J34" s="72"/>
      <c r="K34" s="72"/>
      <c r="L34" s="72"/>
    </row>
    <row r="35" spans="3:12">
      <c r="C35" s="875" t="s">
        <v>3059</v>
      </c>
      <c r="D35" s="875"/>
      <c r="E35" s="875"/>
      <c r="F35" s="875"/>
      <c r="G35" s="875"/>
      <c r="H35" s="875"/>
      <c r="I35" s="875"/>
      <c r="J35" s="875"/>
      <c r="K35" s="875"/>
      <c r="L35" s="875"/>
    </row>
    <row r="36" spans="3:12">
      <c r="C36" s="875"/>
      <c r="D36" s="875"/>
      <c r="E36" s="875"/>
      <c r="F36" s="875"/>
      <c r="G36" s="875"/>
      <c r="H36" s="875"/>
      <c r="I36" s="875"/>
      <c r="J36" s="875"/>
      <c r="K36" s="875"/>
      <c r="L36" s="875"/>
    </row>
    <row r="37" spans="3:12">
      <c r="C37" s="84" t="s">
        <v>3060</v>
      </c>
      <c r="D37" s="72"/>
      <c r="E37" s="72"/>
      <c r="F37" s="72"/>
      <c r="G37" s="72"/>
      <c r="H37" s="72"/>
      <c r="I37" s="72"/>
      <c r="J37" s="72"/>
      <c r="K37" s="72"/>
      <c r="L37" s="72"/>
    </row>
    <row r="38" spans="3:12">
      <c r="C38" s="875" t="s">
        <v>3061</v>
      </c>
      <c r="D38" s="875"/>
      <c r="E38" s="875"/>
      <c r="F38" s="875"/>
      <c r="G38" s="875"/>
      <c r="H38" s="875"/>
      <c r="I38" s="875"/>
      <c r="J38" s="875"/>
      <c r="K38" s="875"/>
      <c r="L38" s="875"/>
    </row>
    <row r="39" spans="3:12">
      <c r="C39" s="875"/>
      <c r="D39" s="875"/>
      <c r="E39" s="875"/>
      <c r="F39" s="875"/>
      <c r="G39" s="875"/>
      <c r="H39" s="875"/>
      <c r="I39" s="875"/>
      <c r="J39" s="875"/>
      <c r="K39" s="875"/>
      <c r="L39" s="875"/>
    </row>
    <row r="40" spans="3:12">
      <c r="C40" s="875"/>
      <c r="D40" s="875"/>
      <c r="E40" s="875"/>
      <c r="F40" s="875"/>
      <c r="G40" s="875"/>
      <c r="H40" s="875"/>
      <c r="I40" s="875"/>
      <c r="J40" s="875"/>
      <c r="K40" s="875"/>
      <c r="L40" s="875"/>
    </row>
    <row r="41" spans="3:12">
      <c r="C41" s="84" t="s">
        <v>3062</v>
      </c>
      <c r="D41" s="84"/>
      <c r="E41" s="85"/>
      <c r="F41" s="85"/>
      <c r="G41" s="85"/>
      <c r="H41" s="85"/>
      <c r="I41" s="85"/>
      <c r="J41" s="85"/>
      <c r="K41" s="85"/>
      <c r="L41" s="85"/>
    </row>
    <row r="42" spans="3:12">
      <c r="C42" s="875" t="s">
        <v>3063</v>
      </c>
      <c r="D42" s="875"/>
      <c r="E42" s="875"/>
      <c r="F42" s="875"/>
      <c r="G42" s="875"/>
      <c r="H42" s="875"/>
      <c r="I42" s="875"/>
      <c r="J42" s="875"/>
      <c r="K42" s="875"/>
      <c r="L42" s="875"/>
    </row>
    <row r="43" spans="3:12">
      <c r="C43" s="875" t="s">
        <v>3064</v>
      </c>
      <c r="D43" s="875"/>
      <c r="E43" s="875"/>
      <c r="F43" s="875"/>
      <c r="G43" s="875"/>
      <c r="H43" s="875"/>
      <c r="I43" s="875"/>
      <c r="J43" s="875"/>
      <c r="K43" s="875"/>
      <c r="L43" s="875"/>
    </row>
    <row r="44" spans="3:12">
      <c r="C44" s="84" t="s">
        <v>3065</v>
      </c>
      <c r="D44" s="85"/>
      <c r="E44" s="85"/>
      <c r="F44" s="85"/>
      <c r="G44" s="85"/>
      <c r="H44" s="85"/>
      <c r="I44" s="85"/>
      <c r="J44" s="85"/>
      <c r="K44" s="85"/>
      <c r="L44" s="85"/>
    </row>
    <row r="45" spans="3:12">
      <c r="C45" s="875" t="s">
        <v>3066</v>
      </c>
      <c r="D45" s="875"/>
      <c r="E45" s="875"/>
      <c r="F45" s="875"/>
      <c r="G45" s="875"/>
      <c r="H45" s="875"/>
      <c r="I45" s="875"/>
      <c r="J45" s="875"/>
      <c r="K45" s="875"/>
      <c r="L45" s="875"/>
    </row>
    <row r="46" spans="3:12">
      <c r="C46" s="875" t="s">
        <v>3067</v>
      </c>
      <c r="D46" s="875"/>
      <c r="E46" s="875"/>
      <c r="F46" s="875"/>
      <c r="G46" s="875"/>
      <c r="H46" s="875"/>
      <c r="I46" s="875"/>
      <c r="J46" s="875"/>
      <c r="K46" s="875"/>
      <c r="L46" s="875"/>
    </row>
    <row r="47" spans="3:12">
      <c r="C47" s="875"/>
      <c r="D47" s="875"/>
      <c r="E47" s="875"/>
      <c r="F47" s="875"/>
      <c r="G47" s="875"/>
      <c r="H47" s="875"/>
      <c r="I47" s="875"/>
      <c r="J47" s="875"/>
      <c r="K47" s="875"/>
      <c r="L47" s="875"/>
    </row>
    <row r="48" spans="3:12">
      <c r="C48" s="875" t="s">
        <v>3068</v>
      </c>
      <c r="D48" s="875"/>
      <c r="E48" s="875"/>
      <c r="F48" s="875"/>
      <c r="G48" s="875"/>
      <c r="H48" s="875"/>
      <c r="I48" s="875"/>
      <c r="J48" s="875"/>
      <c r="K48" s="875"/>
      <c r="L48" s="875"/>
    </row>
    <row r="49" spans="3:12">
      <c r="C49" s="875"/>
      <c r="D49" s="875"/>
      <c r="E49" s="875"/>
      <c r="F49" s="875"/>
      <c r="G49" s="875"/>
      <c r="H49" s="875"/>
      <c r="I49" s="875"/>
      <c r="J49" s="875"/>
      <c r="K49" s="875"/>
      <c r="L49" s="875"/>
    </row>
    <row r="50" spans="3:12">
      <c r="C50" s="875"/>
      <c r="D50" s="875"/>
      <c r="E50" s="875"/>
      <c r="F50" s="875"/>
      <c r="G50" s="875"/>
      <c r="H50" s="875"/>
      <c r="I50" s="875"/>
      <c r="J50" s="875"/>
      <c r="K50" s="875"/>
      <c r="L50" s="875"/>
    </row>
    <row r="51" spans="3:12">
      <c r="C51" s="84" t="s">
        <v>3069</v>
      </c>
      <c r="D51" s="85"/>
      <c r="E51" s="85"/>
      <c r="F51" s="85"/>
      <c r="G51" s="85"/>
      <c r="H51" s="85"/>
      <c r="I51" s="85"/>
      <c r="J51" s="85"/>
      <c r="K51" s="85"/>
      <c r="L51" s="85"/>
    </row>
    <row r="52" spans="3:12">
      <c r="C52" s="875" t="s">
        <v>3070</v>
      </c>
      <c r="D52" s="875"/>
      <c r="E52" s="875"/>
      <c r="F52" s="875"/>
      <c r="G52" s="875"/>
      <c r="H52" s="875"/>
      <c r="I52" s="875"/>
      <c r="J52" s="875"/>
      <c r="K52" s="875"/>
      <c r="L52" s="875"/>
    </row>
    <row r="53" spans="3:12">
      <c r="C53" s="84" t="s">
        <v>3071</v>
      </c>
      <c r="D53" s="85"/>
      <c r="E53" s="85"/>
      <c r="F53" s="85"/>
      <c r="G53" s="85"/>
      <c r="H53" s="85"/>
      <c r="I53" s="85"/>
      <c r="J53" s="85"/>
      <c r="K53" s="85"/>
      <c r="L53" s="85"/>
    </row>
    <row r="54" spans="3:12">
      <c r="C54" s="875" t="s">
        <v>3072</v>
      </c>
      <c r="D54" s="875"/>
      <c r="E54" s="875"/>
      <c r="F54" s="875"/>
      <c r="G54" s="875"/>
      <c r="H54" s="875"/>
      <c r="I54" s="875"/>
      <c r="J54" s="875"/>
      <c r="K54" s="875"/>
      <c r="L54" s="875"/>
    </row>
    <row r="55" spans="3:12">
      <c r="C55" s="875"/>
      <c r="D55" s="875"/>
      <c r="E55" s="875"/>
      <c r="F55" s="875"/>
      <c r="G55" s="875"/>
      <c r="H55" s="875"/>
      <c r="I55" s="875"/>
      <c r="J55" s="875"/>
      <c r="K55" s="875"/>
      <c r="L55" s="875"/>
    </row>
    <row r="56" spans="3:12">
      <c r="C56" s="875"/>
      <c r="D56" s="875"/>
      <c r="E56" s="875"/>
      <c r="F56" s="875"/>
      <c r="G56" s="875"/>
      <c r="H56" s="875"/>
      <c r="I56" s="875"/>
      <c r="J56" s="875"/>
      <c r="K56" s="875"/>
      <c r="L56" s="875"/>
    </row>
    <row r="57" spans="3:12">
      <c r="C57" s="883"/>
      <c r="D57" s="883"/>
      <c r="E57" s="883"/>
      <c r="F57" s="883"/>
      <c r="G57" s="883"/>
      <c r="H57" s="883"/>
      <c r="I57" s="883"/>
      <c r="J57" s="883"/>
      <c r="K57" s="883"/>
      <c r="L57" s="883"/>
    </row>
    <row r="58" spans="3:12">
      <c r="C58" s="84" t="s">
        <v>3073</v>
      </c>
      <c r="D58" s="85"/>
      <c r="E58" s="85"/>
      <c r="F58" s="85"/>
      <c r="G58" s="85"/>
      <c r="H58" s="85"/>
      <c r="I58" s="85"/>
      <c r="J58" s="85"/>
      <c r="K58" s="85"/>
      <c r="L58" s="85"/>
    </row>
    <row r="59" spans="3:12">
      <c r="C59" s="875" t="s">
        <v>3074</v>
      </c>
      <c r="D59" s="875"/>
      <c r="E59" s="875"/>
      <c r="F59" s="875"/>
      <c r="G59" s="875"/>
      <c r="H59" s="875"/>
      <c r="I59" s="875"/>
      <c r="J59" s="875"/>
      <c r="K59" s="875"/>
      <c r="L59" s="875"/>
    </row>
    <row r="60" spans="3:12">
      <c r="C60" s="875"/>
      <c r="D60" s="875"/>
      <c r="E60" s="875"/>
      <c r="F60" s="875"/>
      <c r="G60" s="875"/>
      <c r="H60" s="875"/>
      <c r="I60" s="875"/>
      <c r="J60" s="875"/>
      <c r="K60" s="875"/>
      <c r="L60" s="875"/>
    </row>
    <row r="61" spans="3:12">
      <c r="C61" s="84" t="s">
        <v>3075</v>
      </c>
      <c r="D61" s="85"/>
      <c r="E61" s="85"/>
      <c r="F61" s="85"/>
      <c r="G61" s="85"/>
      <c r="H61" s="85"/>
      <c r="I61" s="85"/>
      <c r="J61" s="85"/>
      <c r="K61" s="85"/>
      <c r="L61" s="85"/>
    </row>
    <row r="62" spans="3:12">
      <c r="C62" s="875" t="s">
        <v>3076</v>
      </c>
      <c r="D62" s="875"/>
      <c r="E62" s="875"/>
      <c r="F62" s="875"/>
      <c r="G62" s="875"/>
      <c r="H62" s="875"/>
      <c r="I62" s="875"/>
      <c r="J62" s="875"/>
      <c r="K62" s="875"/>
      <c r="L62" s="875"/>
    </row>
    <row r="63" spans="3:12">
      <c r="C63" s="875"/>
      <c r="D63" s="875"/>
      <c r="E63" s="875"/>
      <c r="F63" s="875"/>
      <c r="G63" s="875"/>
      <c r="H63" s="875"/>
      <c r="I63" s="875"/>
      <c r="J63" s="875"/>
      <c r="K63" s="875"/>
      <c r="L63" s="875"/>
    </row>
    <row r="64" spans="3:12">
      <c r="C64" s="875"/>
      <c r="D64" s="875"/>
      <c r="E64" s="875"/>
      <c r="F64" s="875"/>
      <c r="G64" s="875"/>
      <c r="H64" s="875"/>
      <c r="I64" s="875"/>
      <c r="J64" s="875"/>
      <c r="K64" s="875"/>
      <c r="L64" s="875"/>
    </row>
    <row r="65" spans="1:32">
      <c r="C65" s="85"/>
      <c r="D65" s="85"/>
      <c r="E65" s="85"/>
      <c r="F65" s="85"/>
      <c r="G65" s="85"/>
      <c r="H65" s="85"/>
      <c r="I65" s="85"/>
      <c r="J65" s="85"/>
      <c r="K65" s="85"/>
      <c r="L65" s="85"/>
    </row>
    <row r="66" spans="1:32">
      <c r="C66" s="85"/>
      <c r="D66" s="85"/>
      <c r="E66" s="85"/>
      <c r="F66" s="85"/>
      <c r="G66" s="85"/>
      <c r="H66" s="85"/>
      <c r="I66" s="85"/>
      <c r="J66" s="85"/>
      <c r="K66" s="85"/>
      <c r="L66" s="85"/>
    </row>
    <row r="67" spans="1:32">
      <c r="C67" s="85"/>
      <c r="D67" s="85"/>
      <c r="E67" s="85"/>
      <c r="F67" s="85"/>
      <c r="G67" s="85"/>
      <c r="H67" s="85"/>
      <c r="I67" s="85"/>
      <c r="J67" s="85"/>
      <c r="K67" s="85"/>
      <c r="L67" s="85"/>
    </row>
    <row r="68" spans="1:32" s="91" customFormat="1">
      <c r="A68" s="86"/>
      <c r="B68" s="87"/>
      <c r="C68" s="88"/>
      <c r="D68" s="88"/>
      <c r="E68" s="88" t="str">
        <f>""</f>
        <v/>
      </c>
      <c r="F68" s="88"/>
      <c r="G68" s="89"/>
      <c r="H68" s="89"/>
      <c r="I68" s="89"/>
      <c r="J68" s="89"/>
      <c r="K68" s="89"/>
      <c r="L68" s="89"/>
      <c r="M68" s="90"/>
    </row>
    <row r="69" spans="1:32" s="96" customFormat="1" ht="26">
      <c r="A69" s="92"/>
      <c r="B69" s="92"/>
      <c r="C69" s="88"/>
      <c r="D69" s="88"/>
      <c r="E69" s="88" t="str">
        <f>""</f>
        <v/>
      </c>
      <c r="F69" s="88"/>
      <c r="G69" s="89"/>
      <c r="H69" s="93"/>
      <c r="I69" s="89"/>
      <c r="J69" s="89"/>
      <c r="K69" s="94"/>
      <c r="L69" s="94"/>
      <c r="M69" s="88"/>
      <c r="N69" s="95"/>
      <c r="R69" s="88"/>
      <c r="S69" s="97" t="s">
        <v>111</v>
      </c>
      <c r="T69" s="98" t="s">
        <v>111</v>
      </c>
      <c r="U69" s="98" t="s">
        <v>111</v>
      </c>
      <c r="V69" s="99">
        <v>0</v>
      </c>
      <c r="W69" s="100" t="str">
        <f>""</f>
        <v/>
      </c>
      <c r="X69" s="98" t="s">
        <v>111</v>
      </c>
      <c r="Y69" s="98" t="s">
        <v>111</v>
      </c>
      <c r="Z69" s="98" t="s">
        <v>111</v>
      </c>
      <c r="AA69" s="98" t="s">
        <v>111</v>
      </c>
      <c r="AB69" s="99">
        <v>0</v>
      </c>
      <c r="AC69" s="100" t="str">
        <f>""</f>
        <v/>
      </c>
      <c r="AD69" s="98" t="s">
        <v>111</v>
      </c>
      <c r="AE69" s="99">
        <v>0</v>
      </c>
      <c r="AF69" s="101"/>
    </row>
    <row r="70" spans="1:32" s="96" customFormat="1" ht="26">
      <c r="A70" s="92"/>
      <c r="B70" s="92"/>
      <c r="C70" s="88"/>
      <c r="D70" s="88"/>
      <c r="E70" s="88" t="str">
        <f>""</f>
        <v/>
      </c>
      <c r="F70" s="88"/>
      <c r="G70" s="89"/>
      <c r="H70" s="93"/>
      <c r="I70" s="89"/>
      <c r="J70" s="89"/>
      <c r="K70" s="94"/>
      <c r="L70" s="94"/>
      <c r="M70" s="88"/>
      <c r="N70" s="95"/>
      <c r="R70" s="88"/>
      <c r="S70" s="97" t="s">
        <v>111</v>
      </c>
      <c r="T70" s="98" t="s">
        <v>111</v>
      </c>
      <c r="U70" s="98" t="s">
        <v>111</v>
      </c>
      <c r="V70" s="99">
        <v>0</v>
      </c>
      <c r="W70" s="100" t="str">
        <f>""</f>
        <v/>
      </c>
      <c r="X70" s="98" t="s">
        <v>111</v>
      </c>
      <c r="Y70" s="98" t="s">
        <v>111</v>
      </c>
      <c r="Z70" s="98" t="s">
        <v>111</v>
      </c>
      <c r="AA70" s="98" t="s">
        <v>111</v>
      </c>
      <c r="AB70" s="99">
        <v>0</v>
      </c>
      <c r="AC70" s="100" t="str">
        <f>""</f>
        <v/>
      </c>
      <c r="AD70" s="98" t="s">
        <v>111</v>
      </c>
      <c r="AE70" s="99">
        <v>0</v>
      </c>
      <c r="AF70" s="101"/>
    </row>
    <row r="71" spans="1:32" s="96" customFormat="1" ht="15.75" customHeight="1">
      <c r="A71" s="92"/>
      <c r="B71" s="92"/>
      <c r="C71" s="88"/>
      <c r="D71" s="88"/>
      <c r="E71" s="88" t="str">
        <f>""</f>
        <v/>
      </c>
      <c r="F71" s="88"/>
      <c r="G71" s="89"/>
      <c r="H71" s="882"/>
      <c r="I71" s="882"/>
      <c r="J71" s="882"/>
      <c r="K71" s="882"/>
      <c r="L71" s="882"/>
      <c r="M71" s="95"/>
      <c r="N71" s="95"/>
      <c r="R71" s="88"/>
      <c r="S71" s="97" t="s">
        <v>111</v>
      </c>
      <c r="T71" s="98" t="s">
        <v>111</v>
      </c>
      <c r="U71" s="98" t="s">
        <v>111</v>
      </c>
      <c r="V71" s="99">
        <v>0</v>
      </c>
      <c r="W71" s="100" t="str">
        <f>""</f>
        <v/>
      </c>
      <c r="X71" s="98" t="s">
        <v>111</v>
      </c>
      <c r="Y71" s="98" t="s">
        <v>111</v>
      </c>
      <c r="Z71" s="98" t="s">
        <v>111</v>
      </c>
      <c r="AA71" s="98" t="s">
        <v>111</v>
      </c>
      <c r="AB71" s="99">
        <v>0</v>
      </c>
      <c r="AC71" s="100" t="str">
        <f>""</f>
        <v/>
      </c>
      <c r="AD71" s="98" t="s">
        <v>111</v>
      </c>
      <c r="AE71" s="99">
        <v>0</v>
      </c>
      <c r="AF71" s="101"/>
    </row>
    <row r="72" spans="1:32" s="96" customFormat="1" ht="15.75" customHeight="1">
      <c r="A72" s="92"/>
      <c r="B72" s="92"/>
      <c r="C72" s="88"/>
      <c r="D72" s="88"/>
      <c r="E72" s="88" t="str">
        <f>""</f>
        <v/>
      </c>
      <c r="F72" s="88"/>
      <c r="G72" s="89"/>
      <c r="H72" s="882"/>
      <c r="I72" s="882"/>
      <c r="J72" s="882"/>
      <c r="K72" s="882"/>
      <c r="L72" s="882"/>
      <c r="M72" s="95"/>
      <c r="N72" s="95"/>
      <c r="R72" s="88"/>
      <c r="S72" s="97" t="s">
        <v>111</v>
      </c>
      <c r="T72" s="98" t="s">
        <v>111</v>
      </c>
      <c r="U72" s="98" t="s">
        <v>111</v>
      </c>
      <c r="V72" s="99">
        <v>0</v>
      </c>
      <c r="W72" s="100" t="str">
        <f>""</f>
        <v/>
      </c>
      <c r="X72" s="98" t="s">
        <v>111</v>
      </c>
      <c r="Y72" s="98" t="s">
        <v>111</v>
      </c>
      <c r="Z72" s="98" t="s">
        <v>111</v>
      </c>
      <c r="AA72" s="98" t="s">
        <v>111</v>
      </c>
      <c r="AB72" s="99">
        <v>0</v>
      </c>
      <c r="AC72" s="100" t="str">
        <f>""</f>
        <v/>
      </c>
      <c r="AD72" s="98" t="s">
        <v>111</v>
      </c>
      <c r="AE72" s="99">
        <v>0</v>
      </c>
      <c r="AF72" s="101"/>
    </row>
    <row r="73" spans="1:32" s="96" customFormat="1" ht="15.75" customHeight="1">
      <c r="A73" s="92"/>
      <c r="B73" s="92"/>
      <c r="C73" s="88"/>
      <c r="D73" s="88"/>
      <c r="E73" s="88"/>
      <c r="F73" s="88"/>
      <c r="G73" s="89"/>
      <c r="H73" s="882"/>
      <c r="I73" s="882"/>
      <c r="J73" s="882"/>
      <c r="K73" s="882"/>
      <c r="L73" s="882"/>
      <c r="M73" s="88"/>
      <c r="N73" s="95"/>
      <c r="R73" s="88"/>
      <c r="S73" s="97" t="s">
        <v>111</v>
      </c>
      <c r="T73" s="98" t="s">
        <v>111</v>
      </c>
      <c r="U73" s="98" t="s">
        <v>111</v>
      </c>
      <c r="V73" s="99">
        <v>0</v>
      </c>
      <c r="W73" s="100" t="str">
        <f>""</f>
        <v/>
      </c>
      <c r="X73" s="98" t="s">
        <v>111</v>
      </c>
      <c r="Y73" s="98" t="s">
        <v>111</v>
      </c>
      <c r="Z73" s="98" t="s">
        <v>111</v>
      </c>
      <c r="AA73" s="98" t="s">
        <v>111</v>
      </c>
      <c r="AB73" s="99">
        <v>0</v>
      </c>
      <c r="AC73" s="100" t="str">
        <f>""</f>
        <v/>
      </c>
      <c r="AD73" s="98" t="s">
        <v>111</v>
      </c>
      <c r="AE73" s="99">
        <v>0</v>
      </c>
      <c r="AF73" s="101"/>
    </row>
    <row r="74" spans="1:32" s="91" customFormat="1" ht="15.75" customHeight="1">
      <c r="A74" s="86"/>
      <c r="B74" s="87"/>
      <c r="C74" s="89"/>
      <c r="D74" s="89"/>
      <c r="E74" s="89"/>
      <c r="F74" s="89"/>
      <c r="G74" s="89"/>
      <c r="H74" s="882"/>
      <c r="I74" s="882"/>
      <c r="J74" s="882"/>
      <c r="K74" s="882"/>
      <c r="L74" s="882"/>
      <c r="M74" s="89"/>
    </row>
    <row r="75" spans="1:32" s="91" customFormat="1" ht="15.75" customHeight="1">
      <c r="A75" s="86"/>
      <c r="B75" s="87"/>
      <c r="C75" s="89"/>
      <c r="D75" s="89"/>
      <c r="E75" s="89"/>
      <c r="F75" s="89"/>
      <c r="G75" s="89"/>
      <c r="H75" s="882"/>
      <c r="I75" s="882"/>
      <c r="J75" s="882"/>
      <c r="K75" s="882"/>
      <c r="L75" s="882"/>
      <c r="M75" s="89"/>
    </row>
    <row r="76" spans="1:32" s="91" customFormat="1" ht="24" customHeight="1">
      <c r="A76" s="86"/>
      <c r="B76" s="87"/>
      <c r="C76" s="89"/>
      <c r="D76" s="89"/>
      <c r="E76" s="89"/>
      <c r="F76" s="89"/>
      <c r="G76" s="89"/>
      <c r="H76" s="882"/>
      <c r="I76" s="882"/>
      <c r="J76" s="882"/>
      <c r="K76" s="882"/>
      <c r="L76" s="882"/>
      <c r="M76" s="89"/>
    </row>
    <row r="77" spans="1:32" s="91" customFormat="1" ht="26">
      <c r="A77" s="86"/>
      <c r="B77" s="87"/>
      <c r="C77" s="89"/>
      <c r="D77" s="89"/>
      <c r="E77" s="89"/>
      <c r="F77" s="89"/>
      <c r="G77" s="89"/>
      <c r="H77" s="102"/>
      <c r="I77" s="89"/>
      <c r="J77" s="89"/>
      <c r="K77" s="103"/>
      <c r="L77" s="103"/>
      <c r="M77" s="89"/>
    </row>
    <row r="78" spans="1:32" s="91" customFormat="1" ht="15.75" customHeight="1">
      <c r="A78" s="86"/>
      <c r="B78" s="87"/>
      <c r="C78" s="89"/>
      <c r="D78" s="89"/>
      <c r="E78" s="89"/>
      <c r="F78" s="89"/>
      <c r="G78" s="89"/>
      <c r="H78" s="103"/>
      <c r="I78" s="89"/>
      <c r="J78" s="89"/>
      <c r="K78" s="103"/>
      <c r="L78" s="103"/>
      <c r="M78" s="89"/>
    </row>
    <row r="79" spans="1:32" s="91" customFormat="1" ht="15.75" customHeight="1">
      <c r="A79" s="86"/>
      <c r="B79" s="87"/>
      <c r="C79" s="89"/>
      <c r="D79" s="89"/>
      <c r="E79" s="89"/>
      <c r="F79" s="89"/>
      <c r="G79" s="89"/>
      <c r="H79" s="103"/>
      <c r="I79" s="89"/>
      <c r="J79" s="89"/>
      <c r="K79" s="103"/>
      <c r="L79" s="103"/>
      <c r="M79" s="89"/>
    </row>
    <row r="80" spans="1:32" s="91" customFormat="1" ht="15.75" customHeight="1">
      <c r="A80" s="86"/>
      <c r="B80" s="87"/>
      <c r="C80" s="89"/>
      <c r="D80" s="89"/>
      <c r="E80" s="89"/>
      <c r="F80" s="89"/>
      <c r="G80" s="89"/>
      <c r="H80" s="103"/>
      <c r="I80" s="89"/>
      <c r="J80" s="89"/>
      <c r="K80" s="103"/>
      <c r="L80" s="103"/>
      <c r="M80" s="89"/>
    </row>
    <row r="81" spans="1:13" s="91" customFormat="1" ht="15.75" customHeight="1">
      <c r="A81" s="86"/>
      <c r="B81" s="87"/>
      <c r="C81" s="89"/>
      <c r="D81" s="89"/>
      <c r="E81" s="89"/>
      <c r="F81" s="89"/>
      <c r="G81" s="89"/>
      <c r="H81" s="103"/>
      <c r="I81" s="89"/>
      <c r="J81" s="89"/>
      <c r="K81" s="103"/>
      <c r="L81" s="103"/>
      <c r="M81" s="89"/>
    </row>
    <row r="82" spans="1:13" s="91" customFormat="1" ht="15.75" customHeight="1">
      <c r="A82" s="86"/>
      <c r="B82" s="87"/>
      <c r="C82" s="89"/>
      <c r="D82" s="89"/>
      <c r="E82" s="89"/>
      <c r="F82" s="89"/>
      <c r="G82" s="89"/>
      <c r="H82" s="103"/>
      <c r="I82" s="89"/>
      <c r="J82" s="89"/>
      <c r="K82" s="103"/>
      <c r="L82" s="103"/>
      <c r="M82" s="89"/>
    </row>
    <row r="83" spans="1:13" s="86" customFormat="1" ht="15.75" customHeight="1">
      <c r="C83" s="89"/>
      <c r="D83" s="89"/>
      <c r="E83" s="89"/>
      <c r="F83" s="89"/>
      <c r="G83" s="89"/>
      <c r="H83" s="103"/>
      <c r="I83" s="89"/>
      <c r="J83" s="89"/>
      <c r="K83" s="103"/>
      <c r="L83" s="103"/>
      <c r="M83" s="89"/>
    </row>
    <row r="84" spans="1:13" s="86" customFormat="1" ht="15.75" customHeight="1">
      <c r="C84" s="89"/>
      <c r="D84" s="89"/>
      <c r="E84" s="89"/>
      <c r="F84" s="89"/>
      <c r="G84" s="89"/>
      <c r="H84" s="103"/>
      <c r="I84" s="89"/>
      <c r="J84" s="89"/>
      <c r="K84" s="103"/>
      <c r="L84" s="103"/>
      <c r="M84" s="89"/>
    </row>
    <row r="85" spans="1:13" s="86" customFormat="1" ht="26">
      <c r="C85" s="89"/>
      <c r="D85" s="89"/>
      <c r="E85" s="89"/>
      <c r="F85" s="89"/>
      <c r="G85" s="89"/>
      <c r="H85" s="93"/>
      <c r="I85" s="89"/>
      <c r="J85" s="89"/>
      <c r="K85" s="94"/>
      <c r="L85" s="103"/>
      <c r="M85" s="89"/>
    </row>
    <row r="86" spans="1:13" s="86" customFormat="1" ht="15">
      <c r="C86" s="89"/>
      <c r="D86" s="89"/>
      <c r="E86" s="89"/>
      <c r="F86" s="89"/>
      <c r="G86" s="89"/>
      <c r="H86" s="89"/>
      <c r="I86" s="89"/>
      <c r="J86" s="89"/>
      <c r="K86" s="89"/>
      <c r="L86" s="89"/>
      <c r="M86" s="89"/>
    </row>
  </sheetData>
  <sheetProtection formatColumns="0" formatRows="0" insertRows="0" deleteRows="0" selectLockedCells="1"/>
  <mergeCells count="22">
    <mergeCell ref="C9:L9"/>
    <mergeCell ref="C7:L7"/>
    <mergeCell ref="C8:L8"/>
    <mergeCell ref="C46:L47"/>
    <mergeCell ref="C10:L10"/>
    <mergeCell ref="C11:L12"/>
    <mergeCell ref="C15:L16"/>
    <mergeCell ref="C19:L20"/>
    <mergeCell ref="C23:L24"/>
    <mergeCell ref="C30:K30"/>
    <mergeCell ref="C32:L33"/>
    <mergeCell ref="C35:L36"/>
    <mergeCell ref="C38:L40"/>
    <mergeCell ref="C42:L43"/>
    <mergeCell ref="C45:L45"/>
    <mergeCell ref="H71:L76"/>
    <mergeCell ref="C48:L50"/>
    <mergeCell ref="C52:L52"/>
    <mergeCell ref="C54:L56"/>
    <mergeCell ref="C57:L57"/>
    <mergeCell ref="C59:L60"/>
    <mergeCell ref="C62:L64"/>
  </mergeCells>
  <dataValidations count="1">
    <dataValidation type="decimal" showErrorMessage="1" errorTitle="Kesalahan Jenis Data" error="Data yang dimasukkan harus berupa Angka!" sqref="V69:V73 JR69:JR73 TN69:TN73 ADJ69:ADJ73 ANF69:ANF73 AXB69:AXB73 BGX69:BGX73 BQT69:BQT73 CAP69:CAP73 CKL69:CKL73 CUH69:CUH73 DED69:DED73 DNZ69:DNZ73 DXV69:DXV73 EHR69:EHR73 ERN69:ERN73 FBJ69:FBJ73 FLF69:FLF73 FVB69:FVB73 GEX69:GEX73 GOT69:GOT73 GYP69:GYP73 HIL69:HIL73 HSH69:HSH73 ICD69:ICD73 ILZ69:ILZ73 IVV69:IVV73 JFR69:JFR73 JPN69:JPN73 JZJ69:JZJ73 KJF69:KJF73 KTB69:KTB73 LCX69:LCX73 LMT69:LMT73 LWP69:LWP73 MGL69:MGL73 MQH69:MQH73 NAD69:NAD73 NJZ69:NJZ73 NTV69:NTV73 ODR69:ODR73 ONN69:ONN73 OXJ69:OXJ73 PHF69:PHF73 PRB69:PRB73 QAX69:QAX73 QKT69:QKT73 QUP69:QUP73 REL69:REL73 ROH69:ROH73 RYD69:RYD73 SHZ69:SHZ73 SRV69:SRV73 TBR69:TBR73 TLN69:TLN73 TVJ69:TVJ73 UFF69:UFF73 UPB69:UPB73 UYX69:UYX73 VIT69:VIT73 VSP69:VSP73 WCL69:WCL73 WMH69:WMH73 WWD69:WWD73 V65605:V65609 JR65605:JR65609 TN65605:TN65609 ADJ65605:ADJ65609 ANF65605:ANF65609 AXB65605:AXB65609 BGX65605:BGX65609 BQT65605:BQT65609 CAP65605:CAP65609 CKL65605:CKL65609 CUH65605:CUH65609 DED65605:DED65609 DNZ65605:DNZ65609 DXV65605:DXV65609 EHR65605:EHR65609 ERN65605:ERN65609 FBJ65605:FBJ65609 FLF65605:FLF65609 FVB65605:FVB65609 GEX65605:GEX65609 GOT65605:GOT65609 GYP65605:GYP65609 HIL65605:HIL65609 HSH65605:HSH65609 ICD65605:ICD65609 ILZ65605:ILZ65609 IVV65605:IVV65609 JFR65605:JFR65609 JPN65605:JPN65609 JZJ65605:JZJ65609 KJF65605:KJF65609 KTB65605:KTB65609 LCX65605:LCX65609 LMT65605:LMT65609 LWP65605:LWP65609 MGL65605:MGL65609 MQH65605:MQH65609 NAD65605:NAD65609 NJZ65605:NJZ65609 NTV65605:NTV65609 ODR65605:ODR65609 ONN65605:ONN65609 OXJ65605:OXJ65609 PHF65605:PHF65609 PRB65605:PRB65609 QAX65605:QAX65609 QKT65605:QKT65609 QUP65605:QUP65609 REL65605:REL65609 ROH65605:ROH65609 RYD65605:RYD65609 SHZ65605:SHZ65609 SRV65605:SRV65609 TBR65605:TBR65609 TLN65605:TLN65609 TVJ65605:TVJ65609 UFF65605:UFF65609 UPB65605:UPB65609 UYX65605:UYX65609 VIT65605:VIT65609 VSP65605:VSP65609 WCL65605:WCL65609 WMH65605:WMH65609 WWD65605:WWD65609 V131141:V131145 JR131141:JR131145 TN131141:TN131145 ADJ131141:ADJ131145 ANF131141:ANF131145 AXB131141:AXB131145 BGX131141:BGX131145 BQT131141:BQT131145 CAP131141:CAP131145 CKL131141:CKL131145 CUH131141:CUH131145 DED131141:DED131145 DNZ131141:DNZ131145 DXV131141:DXV131145 EHR131141:EHR131145 ERN131141:ERN131145 FBJ131141:FBJ131145 FLF131141:FLF131145 FVB131141:FVB131145 GEX131141:GEX131145 GOT131141:GOT131145 GYP131141:GYP131145 HIL131141:HIL131145 HSH131141:HSH131145 ICD131141:ICD131145 ILZ131141:ILZ131145 IVV131141:IVV131145 JFR131141:JFR131145 JPN131141:JPN131145 JZJ131141:JZJ131145 KJF131141:KJF131145 KTB131141:KTB131145 LCX131141:LCX131145 LMT131141:LMT131145 LWP131141:LWP131145 MGL131141:MGL131145 MQH131141:MQH131145 NAD131141:NAD131145 NJZ131141:NJZ131145 NTV131141:NTV131145 ODR131141:ODR131145 ONN131141:ONN131145 OXJ131141:OXJ131145 PHF131141:PHF131145 PRB131141:PRB131145 QAX131141:QAX131145 QKT131141:QKT131145 QUP131141:QUP131145 REL131141:REL131145 ROH131141:ROH131145 RYD131141:RYD131145 SHZ131141:SHZ131145 SRV131141:SRV131145 TBR131141:TBR131145 TLN131141:TLN131145 TVJ131141:TVJ131145 UFF131141:UFF131145 UPB131141:UPB131145 UYX131141:UYX131145 VIT131141:VIT131145 VSP131141:VSP131145 WCL131141:WCL131145 WMH131141:WMH131145 WWD131141:WWD131145 V196677:V196681 JR196677:JR196681 TN196677:TN196681 ADJ196677:ADJ196681 ANF196677:ANF196681 AXB196677:AXB196681 BGX196677:BGX196681 BQT196677:BQT196681 CAP196677:CAP196681 CKL196677:CKL196681 CUH196677:CUH196681 DED196677:DED196681 DNZ196677:DNZ196681 DXV196677:DXV196681 EHR196677:EHR196681 ERN196677:ERN196681 FBJ196677:FBJ196681 FLF196677:FLF196681 FVB196677:FVB196681 GEX196677:GEX196681 GOT196677:GOT196681 GYP196677:GYP196681 HIL196677:HIL196681 HSH196677:HSH196681 ICD196677:ICD196681 ILZ196677:ILZ196681 IVV196677:IVV196681 JFR196677:JFR196681 JPN196677:JPN196681 JZJ196677:JZJ196681 KJF196677:KJF196681 KTB196677:KTB196681 LCX196677:LCX196681 LMT196677:LMT196681 LWP196677:LWP196681 MGL196677:MGL196681 MQH196677:MQH196681 NAD196677:NAD196681 NJZ196677:NJZ196681 NTV196677:NTV196681 ODR196677:ODR196681 ONN196677:ONN196681 OXJ196677:OXJ196681 PHF196677:PHF196681 PRB196677:PRB196681 QAX196677:QAX196681 QKT196677:QKT196681 QUP196677:QUP196681 REL196677:REL196681 ROH196677:ROH196681 RYD196677:RYD196681 SHZ196677:SHZ196681 SRV196677:SRV196681 TBR196677:TBR196681 TLN196677:TLN196681 TVJ196677:TVJ196681 UFF196677:UFF196681 UPB196677:UPB196681 UYX196677:UYX196681 VIT196677:VIT196681 VSP196677:VSP196681 WCL196677:WCL196681 WMH196677:WMH196681 WWD196677:WWD196681 V262213:V262217 JR262213:JR262217 TN262213:TN262217 ADJ262213:ADJ262217 ANF262213:ANF262217 AXB262213:AXB262217 BGX262213:BGX262217 BQT262213:BQT262217 CAP262213:CAP262217 CKL262213:CKL262217 CUH262213:CUH262217 DED262213:DED262217 DNZ262213:DNZ262217 DXV262213:DXV262217 EHR262213:EHR262217 ERN262213:ERN262217 FBJ262213:FBJ262217 FLF262213:FLF262217 FVB262213:FVB262217 GEX262213:GEX262217 GOT262213:GOT262217 GYP262213:GYP262217 HIL262213:HIL262217 HSH262213:HSH262217 ICD262213:ICD262217 ILZ262213:ILZ262217 IVV262213:IVV262217 JFR262213:JFR262217 JPN262213:JPN262217 JZJ262213:JZJ262217 KJF262213:KJF262217 KTB262213:KTB262217 LCX262213:LCX262217 LMT262213:LMT262217 LWP262213:LWP262217 MGL262213:MGL262217 MQH262213:MQH262217 NAD262213:NAD262217 NJZ262213:NJZ262217 NTV262213:NTV262217 ODR262213:ODR262217 ONN262213:ONN262217 OXJ262213:OXJ262217 PHF262213:PHF262217 PRB262213:PRB262217 QAX262213:QAX262217 QKT262213:QKT262217 QUP262213:QUP262217 REL262213:REL262217 ROH262213:ROH262217 RYD262213:RYD262217 SHZ262213:SHZ262217 SRV262213:SRV262217 TBR262213:TBR262217 TLN262213:TLN262217 TVJ262213:TVJ262217 UFF262213:UFF262217 UPB262213:UPB262217 UYX262213:UYX262217 VIT262213:VIT262217 VSP262213:VSP262217 WCL262213:WCL262217 WMH262213:WMH262217 WWD262213:WWD262217 V327749:V327753 JR327749:JR327753 TN327749:TN327753 ADJ327749:ADJ327753 ANF327749:ANF327753 AXB327749:AXB327753 BGX327749:BGX327753 BQT327749:BQT327753 CAP327749:CAP327753 CKL327749:CKL327753 CUH327749:CUH327753 DED327749:DED327753 DNZ327749:DNZ327753 DXV327749:DXV327753 EHR327749:EHR327753 ERN327749:ERN327753 FBJ327749:FBJ327753 FLF327749:FLF327753 FVB327749:FVB327753 GEX327749:GEX327753 GOT327749:GOT327753 GYP327749:GYP327753 HIL327749:HIL327753 HSH327749:HSH327753 ICD327749:ICD327753 ILZ327749:ILZ327753 IVV327749:IVV327753 JFR327749:JFR327753 JPN327749:JPN327753 JZJ327749:JZJ327753 KJF327749:KJF327753 KTB327749:KTB327753 LCX327749:LCX327753 LMT327749:LMT327753 LWP327749:LWP327753 MGL327749:MGL327753 MQH327749:MQH327753 NAD327749:NAD327753 NJZ327749:NJZ327753 NTV327749:NTV327753 ODR327749:ODR327753 ONN327749:ONN327753 OXJ327749:OXJ327753 PHF327749:PHF327753 PRB327749:PRB327753 QAX327749:QAX327753 QKT327749:QKT327753 QUP327749:QUP327753 REL327749:REL327753 ROH327749:ROH327753 RYD327749:RYD327753 SHZ327749:SHZ327753 SRV327749:SRV327753 TBR327749:TBR327753 TLN327749:TLN327753 TVJ327749:TVJ327753 UFF327749:UFF327753 UPB327749:UPB327753 UYX327749:UYX327753 VIT327749:VIT327753 VSP327749:VSP327753 WCL327749:WCL327753 WMH327749:WMH327753 WWD327749:WWD327753 V393285:V393289 JR393285:JR393289 TN393285:TN393289 ADJ393285:ADJ393289 ANF393285:ANF393289 AXB393285:AXB393289 BGX393285:BGX393289 BQT393285:BQT393289 CAP393285:CAP393289 CKL393285:CKL393289 CUH393285:CUH393289 DED393285:DED393289 DNZ393285:DNZ393289 DXV393285:DXV393289 EHR393285:EHR393289 ERN393285:ERN393289 FBJ393285:FBJ393289 FLF393285:FLF393289 FVB393285:FVB393289 GEX393285:GEX393289 GOT393285:GOT393289 GYP393285:GYP393289 HIL393285:HIL393289 HSH393285:HSH393289 ICD393285:ICD393289 ILZ393285:ILZ393289 IVV393285:IVV393289 JFR393285:JFR393289 JPN393285:JPN393289 JZJ393285:JZJ393289 KJF393285:KJF393289 KTB393285:KTB393289 LCX393285:LCX393289 LMT393285:LMT393289 LWP393285:LWP393289 MGL393285:MGL393289 MQH393285:MQH393289 NAD393285:NAD393289 NJZ393285:NJZ393289 NTV393285:NTV393289 ODR393285:ODR393289 ONN393285:ONN393289 OXJ393285:OXJ393289 PHF393285:PHF393289 PRB393285:PRB393289 QAX393285:QAX393289 QKT393285:QKT393289 QUP393285:QUP393289 REL393285:REL393289 ROH393285:ROH393289 RYD393285:RYD393289 SHZ393285:SHZ393289 SRV393285:SRV393289 TBR393285:TBR393289 TLN393285:TLN393289 TVJ393285:TVJ393289 UFF393285:UFF393289 UPB393285:UPB393289 UYX393285:UYX393289 VIT393285:VIT393289 VSP393285:VSP393289 WCL393285:WCL393289 WMH393285:WMH393289 WWD393285:WWD393289 V458821:V458825 JR458821:JR458825 TN458821:TN458825 ADJ458821:ADJ458825 ANF458821:ANF458825 AXB458821:AXB458825 BGX458821:BGX458825 BQT458821:BQT458825 CAP458821:CAP458825 CKL458821:CKL458825 CUH458821:CUH458825 DED458821:DED458825 DNZ458821:DNZ458825 DXV458821:DXV458825 EHR458821:EHR458825 ERN458821:ERN458825 FBJ458821:FBJ458825 FLF458821:FLF458825 FVB458821:FVB458825 GEX458821:GEX458825 GOT458821:GOT458825 GYP458821:GYP458825 HIL458821:HIL458825 HSH458821:HSH458825 ICD458821:ICD458825 ILZ458821:ILZ458825 IVV458821:IVV458825 JFR458821:JFR458825 JPN458821:JPN458825 JZJ458821:JZJ458825 KJF458821:KJF458825 KTB458821:KTB458825 LCX458821:LCX458825 LMT458821:LMT458825 LWP458821:LWP458825 MGL458821:MGL458825 MQH458821:MQH458825 NAD458821:NAD458825 NJZ458821:NJZ458825 NTV458821:NTV458825 ODR458821:ODR458825 ONN458821:ONN458825 OXJ458821:OXJ458825 PHF458821:PHF458825 PRB458821:PRB458825 QAX458821:QAX458825 QKT458821:QKT458825 QUP458821:QUP458825 REL458821:REL458825 ROH458821:ROH458825 RYD458821:RYD458825 SHZ458821:SHZ458825 SRV458821:SRV458825 TBR458821:TBR458825 TLN458821:TLN458825 TVJ458821:TVJ458825 UFF458821:UFF458825 UPB458821:UPB458825 UYX458821:UYX458825 VIT458821:VIT458825 VSP458821:VSP458825 WCL458821:WCL458825 WMH458821:WMH458825 WWD458821:WWD458825 V524357:V524361 JR524357:JR524361 TN524357:TN524361 ADJ524357:ADJ524361 ANF524357:ANF524361 AXB524357:AXB524361 BGX524357:BGX524361 BQT524357:BQT524361 CAP524357:CAP524361 CKL524357:CKL524361 CUH524357:CUH524361 DED524357:DED524361 DNZ524357:DNZ524361 DXV524357:DXV524361 EHR524357:EHR524361 ERN524357:ERN524361 FBJ524357:FBJ524361 FLF524357:FLF524361 FVB524357:FVB524361 GEX524357:GEX524361 GOT524357:GOT524361 GYP524357:GYP524361 HIL524357:HIL524361 HSH524357:HSH524361 ICD524357:ICD524361 ILZ524357:ILZ524361 IVV524357:IVV524361 JFR524357:JFR524361 JPN524357:JPN524361 JZJ524357:JZJ524361 KJF524357:KJF524361 KTB524357:KTB524361 LCX524357:LCX524361 LMT524357:LMT524361 LWP524357:LWP524361 MGL524357:MGL524361 MQH524357:MQH524361 NAD524357:NAD524361 NJZ524357:NJZ524361 NTV524357:NTV524361 ODR524357:ODR524361 ONN524357:ONN524361 OXJ524357:OXJ524361 PHF524357:PHF524361 PRB524357:PRB524361 QAX524357:QAX524361 QKT524357:QKT524361 QUP524357:QUP524361 REL524357:REL524361 ROH524357:ROH524361 RYD524357:RYD524361 SHZ524357:SHZ524361 SRV524357:SRV524361 TBR524357:TBR524361 TLN524357:TLN524361 TVJ524357:TVJ524361 UFF524357:UFF524361 UPB524357:UPB524361 UYX524357:UYX524361 VIT524357:VIT524361 VSP524357:VSP524361 WCL524357:WCL524361 WMH524357:WMH524361 WWD524357:WWD524361 V589893:V589897 JR589893:JR589897 TN589893:TN589897 ADJ589893:ADJ589897 ANF589893:ANF589897 AXB589893:AXB589897 BGX589893:BGX589897 BQT589893:BQT589897 CAP589893:CAP589897 CKL589893:CKL589897 CUH589893:CUH589897 DED589893:DED589897 DNZ589893:DNZ589897 DXV589893:DXV589897 EHR589893:EHR589897 ERN589893:ERN589897 FBJ589893:FBJ589897 FLF589893:FLF589897 FVB589893:FVB589897 GEX589893:GEX589897 GOT589893:GOT589897 GYP589893:GYP589897 HIL589893:HIL589897 HSH589893:HSH589897 ICD589893:ICD589897 ILZ589893:ILZ589897 IVV589893:IVV589897 JFR589893:JFR589897 JPN589893:JPN589897 JZJ589893:JZJ589897 KJF589893:KJF589897 KTB589893:KTB589897 LCX589893:LCX589897 LMT589893:LMT589897 LWP589893:LWP589897 MGL589893:MGL589897 MQH589893:MQH589897 NAD589893:NAD589897 NJZ589893:NJZ589897 NTV589893:NTV589897 ODR589893:ODR589897 ONN589893:ONN589897 OXJ589893:OXJ589897 PHF589893:PHF589897 PRB589893:PRB589897 QAX589893:QAX589897 QKT589893:QKT589897 QUP589893:QUP589897 REL589893:REL589897 ROH589893:ROH589897 RYD589893:RYD589897 SHZ589893:SHZ589897 SRV589893:SRV589897 TBR589893:TBR589897 TLN589893:TLN589897 TVJ589893:TVJ589897 UFF589893:UFF589897 UPB589893:UPB589897 UYX589893:UYX589897 VIT589893:VIT589897 VSP589893:VSP589897 WCL589893:WCL589897 WMH589893:WMH589897 WWD589893:WWD589897 V655429:V655433 JR655429:JR655433 TN655429:TN655433 ADJ655429:ADJ655433 ANF655429:ANF655433 AXB655429:AXB655433 BGX655429:BGX655433 BQT655429:BQT655433 CAP655429:CAP655433 CKL655429:CKL655433 CUH655429:CUH655433 DED655429:DED655433 DNZ655429:DNZ655433 DXV655429:DXV655433 EHR655429:EHR655433 ERN655429:ERN655433 FBJ655429:FBJ655433 FLF655429:FLF655433 FVB655429:FVB655433 GEX655429:GEX655433 GOT655429:GOT655433 GYP655429:GYP655433 HIL655429:HIL655433 HSH655429:HSH655433 ICD655429:ICD655433 ILZ655429:ILZ655433 IVV655429:IVV655433 JFR655429:JFR655433 JPN655429:JPN655433 JZJ655429:JZJ655433 KJF655429:KJF655433 KTB655429:KTB655433 LCX655429:LCX655433 LMT655429:LMT655433 LWP655429:LWP655433 MGL655429:MGL655433 MQH655429:MQH655433 NAD655429:NAD655433 NJZ655429:NJZ655433 NTV655429:NTV655433 ODR655429:ODR655433 ONN655429:ONN655433 OXJ655429:OXJ655433 PHF655429:PHF655433 PRB655429:PRB655433 QAX655429:QAX655433 QKT655429:QKT655433 QUP655429:QUP655433 REL655429:REL655433 ROH655429:ROH655433 RYD655429:RYD655433 SHZ655429:SHZ655433 SRV655429:SRV655433 TBR655429:TBR655433 TLN655429:TLN655433 TVJ655429:TVJ655433 UFF655429:UFF655433 UPB655429:UPB655433 UYX655429:UYX655433 VIT655429:VIT655433 VSP655429:VSP655433 WCL655429:WCL655433 WMH655429:WMH655433 WWD655429:WWD655433 V720965:V720969 JR720965:JR720969 TN720965:TN720969 ADJ720965:ADJ720969 ANF720965:ANF720969 AXB720965:AXB720969 BGX720965:BGX720969 BQT720965:BQT720969 CAP720965:CAP720969 CKL720965:CKL720969 CUH720965:CUH720969 DED720965:DED720969 DNZ720965:DNZ720969 DXV720965:DXV720969 EHR720965:EHR720969 ERN720965:ERN720969 FBJ720965:FBJ720969 FLF720965:FLF720969 FVB720965:FVB720969 GEX720965:GEX720969 GOT720965:GOT720969 GYP720965:GYP720969 HIL720965:HIL720969 HSH720965:HSH720969 ICD720965:ICD720969 ILZ720965:ILZ720969 IVV720965:IVV720969 JFR720965:JFR720969 JPN720965:JPN720969 JZJ720965:JZJ720969 KJF720965:KJF720969 KTB720965:KTB720969 LCX720965:LCX720969 LMT720965:LMT720969 LWP720965:LWP720969 MGL720965:MGL720969 MQH720965:MQH720969 NAD720965:NAD720969 NJZ720965:NJZ720969 NTV720965:NTV720969 ODR720965:ODR720969 ONN720965:ONN720969 OXJ720965:OXJ720969 PHF720965:PHF720969 PRB720965:PRB720969 QAX720965:QAX720969 QKT720965:QKT720969 QUP720965:QUP720969 REL720965:REL720969 ROH720965:ROH720969 RYD720965:RYD720969 SHZ720965:SHZ720969 SRV720965:SRV720969 TBR720965:TBR720969 TLN720965:TLN720969 TVJ720965:TVJ720969 UFF720965:UFF720969 UPB720965:UPB720969 UYX720965:UYX720969 VIT720965:VIT720969 VSP720965:VSP720969 WCL720965:WCL720969 WMH720965:WMH720969 WWD720965:WWD720969 V786501:V786505 JR786501:JR786505 TN786501:TN786505 ADJ786501:ADJ786505 ANF786501:ANF786505 AXB786501:AXB786505 BGX786501:BGX786505 BQT786501:BQT786505 CAP786501:CAP786505 CKL786501:CKL786505 CUH786501:CUH786505 DED786501:DED786505 DNZ786501:DNZ786505 DXV786501:DXV786505 EHR786501:EHR786505 ERN786501:ERN786505 FBJ786501:FBJ786505 FLF786501:FLF786505 FVB786501:FVB786505 GEX786501:GEX786505 GOT786501:GOT786505 GYP786501:GYP786505 HIL786501:HIL786505 HSH786501:HSH786505 ICD786501:ICD786505 ILZ786501:ILZ786505 IVV786501:IVV786505 JFR786501:JFR786505 JPN786501:JPN786505 JZJ786501:JZJ786505 KJF786501:KJF786505 KTB786501:KTB786505 LCX786501:LCX786505 LMT786501:LMT786505 LWP786501:LWP786505 MGL786501:MGL786505 MQH786501:MQH786505 NAD786501:NAD786505 NJZ786501:NJZ786505 NTV786501:NTV786505 ODR786501:ODR786505 ONN786501:ONN786505 OXJ786501:OXJ786505 PHF786501:PHF786505 PRB786501:PRB786505 QAX786501:QAX786505 QKT786501:QKT786505 QUP786501:QUP786505 REL786501:REL786505 ROH786501:ROH786505 RYD786501:RYD786505 SHZ786501:SHZ786505 SRV786501:SRV786505 TBR786501:TBR786505 TLN786501:TLN786505 TVJ786501:TVJ786505 UFF786501:UFF786505 UPB786501:UPB786505 UYX786501:UYX786505 VIT786501:VIT786505 VSP786501:VSP786505 WCL786501:WCL786505 WMH786501:WMH786505 WWD786501:WWD786505 V852037:V852041 JR852037:JR852041 TN852037:TN852041 ADJ852037:ADJ852041 ANF852037:ANF852041 AXB852037:AXB852041 BGX852037:BGX852041 BQT852037:BQT852041 CAP852037:CAP852041 CKL852037:CKL852041 CUH852037:CUH852041 DED852037:DED852041 DNZ852037:DNZ852041 DXV852037:DXV852041 EHR852037:EHR852041 ERN852037:ERN852041 FBJ852037:FBJ852041 FLF852037:FLF852041 FVB852037:FVB852041 GEX852037:GEX852041 GOT852037:GOT852041 GYP852037:GYP852041 HIL852037:HIL852041 HSH852037:HSH852041 ICD852037:ICD852041 ILZ852037:ILZ852041 IVV852037:IVV852041 JFR852037:JFR852041 JPN852037:JPN852041 JZJ852037:JZJ852041 KJF852037:KJF852041 KTB852037:KTB852041 LCX852037:LCX852041 LMT852037:LMT852041 LWP852037:LWP852041 MGL852037:MGL852041 MQH852037:MQH852041 NAD852037:NAD852041 NJZ852037:NJZ852041 NTV852037:NTV852041 ODR852037:ODR852041 ONN852037:ONN852041 OXJ852037:OXJ852041 PHF852037:PHF852041 PRB852037:PRB852041 QAX852037:QAX852041 QKT852037:QKT852041 QUP852037:QUP852041 REL852037:REL852041 ROH852037:ROH852041 RYD852037:RYD852041 SHZ852037:SHZ852041 SRV852037:SRV852041 TBR852037:TBR852041 TLN852037:TLN852041 TVJ852037:TVJ852041 UFF852037:UFF852041 UPB852037:UPB852041 UYX852037:UYX852041 VIT852037:VIT852041 VSP852037:VSP852041 WCL852037:WCL852041 WMH852037:WMH852041 WWD852037:WWD852041 V917573:V917577 JR917573:JR917577 TN917573:TN917577 ADJ917573:ADJ917577 ANF917573:ANF917577 AXB917573:AXB917577 BGX917573:BGX917577 BQT917573:BQT917577 CAP917573:CAP917577 CKL917573:CKL917577 CUH917573:CUH917577 DED917573:DED917577 DNZ917573:DNZ917577 DXV917573:DXV917577 EHR917573:EHR917577 ERN917573:ERN917577 FBJ917573:FBJ917577 FLF917573:FLF917577 FVB917573:FVB917577 GEX917573:GEX917577 GOT917573:GOT917577 GYP917573:GYP917577 HIL917573:HIL917577 HSH917573:HSH917577 ICD917573:ICD917577 ILZ917573:ILZ917577 IVV917573:IVV917577 JFR917573:JFR917577 JPN917573:JPN917577 JZJ917573:JZJ917577 KJF917573:KJF917577 KTB917573:KTB917577 LCX917573:LCX917577 LMT917573:LMT917577 LWP917573:LWP917577 MGL917573:MGL917577 MQH917573:MQH917577 NAD917573:NAD917577 NJZ917573:NJZ917577 NTV917573:NTV917577 ODR917573:ODR917577 ONN917573:ONN917577 OXJ917573:OXJ917577 PHF917573:PHF917577 PRB917573:PRB917577 QAX917573:QAX917577 QKT917573:QKT917577 QUP917573:QUP917577 REL917573:REL917577 ROH917573:ROH917577 RYD917573:RYD917577 SHZ917573:SHZ917577 SRV917573:SRV917577 TBR917573:TBR917577 TLN917573:TLN917577 TVJ917573:TVJ917577 UFF917573:UFF917577 UPB917573:UPB917577 UYX917573:UYX917577 VIT917573:VIT917577 VSP917573:VSP917577 WCL917573:WCL917577 WMH917573:WMH917577 WWD917573:WWD917577 V983109:V983113 JR983109:JR983113 TN983109:TN983113 ADJ983109:ADJ983113 ANF983109:ANF983113 AXB983109:AXB983113 BGX983109:BGX983113 BQT983109:BQT983113 CAP983109:CAP983113 CKL983109:CKL983113 CUH983109:CUH983113 DED983109:DED983113 DNZ983109:DNZ983113 DXV983109:DXV983113 EHR983109:EHR983113 ERN983109:ERN983113 FBJ983109:FBJ983113 FLF983109:FLF983113 FVB983109:FVB983113 GEX983109:GEX983113 GOT983109:GOT983113 GYP983109:GYP983113 HIL983109:HIL983113 HSH983109:HSH983113 ICD983109:ICD983113 ILZ983109:ILZ983113 IVV983109:IVV983113 JFR983109:JFR983113 JPN983109:JPN983113 JZJ983109:JZJ983113 KJF983109:KJF983113 KTB983109:KTB983113 LCX983109:LCX983113 LMT983109:LMT983113 LWP983109:LWP983113 MGL983109:MGL983113 MQH983109:MQH983113 NAD983109:NAD983113 NJZ983109:NJZ983113 NTV983109:NTV983113 ODR983109:ODR983113 ONN983109:ONN983113 OXJ983109:OXJ983113 PHF983109:PHF983113 PRB983109:PRB983113 QAX983109:QAX983113 QKT983109:QKT983113 QUP983109:QUP983113 REL983109:REL983113 ROH983109:ROH983113 RYD983109:RYD983113 SHZ983109:SHZ983113 SRV983109:SRV983113 TBR983109:TBR983113 TLN983109:TLN983113 TVJ983109:TVJ983113 UFF983109:UFF983113 UPB983109:UPB983113 UYX983109:UYX983113 VIT983109:VIT983113 VSP983109:VSP983113 WCL983109:WCL983113 WMH983109:WMH983113 WWD983109:WWD983113 F69:F73 JB69:JB73 SX69:SX73 ACT69:ACT73 AMP69:AMP73 AWL69:AWL73 BGH69:BGH73 BQD69:BQD73 BZZ69:BZZ73 CJV69:CJV73 CTR69:CTR73 DDN69:DDN73 DNJ69:DNJ73 DXF69:DXF73 EHB69:EHB73 EQX69:EQX73 FAT69:FAT73 FKP69:FKP73 FUL69:FUL73 GEH69:GEH73 GOD69:GOD73 GXZ69:GXZ73 HHV69:HHV73 HRR69:HRR73 IBN69:IBN73 ILJ69:ILJ73 IVF69:IVF73 JFB69:JFB73 JOX69:JOX73 JYT69:JYT73 KIP69:KIP73 KSL69:KSL73 LCH69:LCH73 LMD69:LMD73 LVZ69:LVZ73 MFV69:MFV73 MPR69:MPR73 MZN69:MZN73 NJJ69:NJJ73 NTF69:NTF73 ODB69:ODB73 OMX69:OMX73 OWT69:OWT73 PGP69:PGP73 PQL69:PQL73 QAH69:QAH73 QKD69:QKD73 QTZ69:QTZ73 RDV69:RDV73 RNR69:RNR73 RXN69:RXN73 SHJ69:SHJ73 SRF69:SRF73 TBB69:TBB73 TKX69:TKX73 TUT69:TUT73 UEP69:UEP73 UOL69:UOL73 UYH69:UYH73 VID69:VID73 VRZ69:VRZ73 WBV69:WBV73 WLR69:WLR73 WVN69:WVN73 F65605:F65609 JB65605:JB65609 SX65605:SX65609 ACT65605:ACT65609 AMP65605:AMP65609 AWL65605:AWL65609 BGH65605:BGH65609 BQD65605:BQD65609 BZZ65605:BZZ65609 CJV65605:CJV65609 CTR65605:CTR65609 DDN65605:DDN65609 DNJ65605:DNJ65609 DXF65605:DXF65609 EHB65605:EHB65609 EQX65605:EQX65609 FAT65605:FAT65609 FKP65605:FKP65609 FUL65605:FUL65609 GEH65605:GEH65609 GOD65605:GOD65609 GXZ65605:GXZ65609 HHV65605:HHV65609 HRR65605:HRR65609 IBN65605:IBN65609 ILJ65605:ILJ65609 IVF65605:IVF65609 JFB65605:JFB65609 JOX65605:JOX65609 JYT65605:JYT65609 KIP65605:KIP65609 KSL65605:KSL65609 LCH65605:LCH65609 LMD65605:LMD65609 LVZ65605:LVZ65609 MFV65605:MFV65609 MPR65605:MPR65609 MZN65605:MZN65609 NJJ65605:NJJ65609 NTF65605:NTF65609 ODB65605:ODB65609 OMX65605:OMX65609 OWT65605:OWT65609 PGP65605:PGP65609 PQL65605:PQL65609 QAH65605:QAH65609 QKD65605:QKD65609 QTZ65605:QTZ65609 RDV65605:RDV65609 RNR65605:RNR65609 RXN65605:RXN65609 SHJ65605:SHJ65609 SRF65605:SRF65609 TBB65605:TBB65609 TKX65605:TKX65609 TUT65605:TUT65609 UEP65605:UEP65609 UOL65605:UOL65609 UYH65605:UYH65609 VID65605:VID65609 VRZ65605:VRZ65609 WBV65605:WBV65609 WLR65605:WLR65609 WVN65605:WVN65609 F131141:F131145 JB131141:JB131145 SX131141:SX131145 ACT131141:ACT131145 AMP131141:AMP131145 AWL131141:AWL131145 BGH131141:BGH131145 BQD131141:BQD131145 BZZ131141:BZZ131145 CJV131141:CJV131145 CTR131141:CTR131145 DDN131141:DDN131145 DNJ131141:DNJ131145 DXF131141:DXF131145 EHB131141:EHB131145 EQX131141:EQX131145 FAT131141:FAT131145 FKP131141:FKP131145 FUL131141:FUL131145 GEH131141:GEH131145 GOD131141:GOD131145 GXZ131141:GXZ131145 HHV131141:HHV131145 HRR131141:HRR131145 IBN131141:IBN131145 ILJ131141:ILJ131145 IVF131141:IVF131145 JFB131141:JFB131145 JOX131141:JOX131145 JYT131141:JYT131145 KIP131141:KIP131145 KSL131141:KSL131145 LCH131141:LCH131145 LMD131141:LMD131145 LVZ131141:LVZ131145 MFV131141:MFV131145 MPR131141:MPR131145 MZN131141:MZN131145 NJJ131141:NJJ131145 NTF131141:NTF131145 ODB131141:ODB131145 OMX131141:OMX131145 OWT131141:OWT131145 PGP131141:PGP131145 PQL131141:PQL131145 QAH131141:QAH131145 QKD131141:QKD131145 QTZ131141:QTZ131145 RDV131141:RDV131145 RNR131141:RNR131145 RXN131141:RXN131145 SHJ131141:SHJ131145 SRF131141:SRF131145 TBB131141:TBB131145 TKX131141:TKX131145 TUT131141:TUT131145 UEP131141:UEP131145 UOL131141:UOL131145 UYH131141:UYH131145 VID131141:VID131145 VRZ131141:VRZ131145 WBV131141:WBV131145 WLR131141:WLR131145 WVN131141:WVN131145 F196677:F196681 JB196677:JB196681 SX196677:SX196681 ACT196677:ACT196681 AMP196677:AMP196681 AWL196677:AWL196681 BGH196677:BGH196681 BQD196677:BQD196681 BZZ196677:BZZ196681 CJV196677:CJV196681 CTR196677:CTR196681 DDN196677:DDN196681 DNJ196677:DNJ196681 DXF196677:DXF196681 EHB196677:EHB196681 EQX196677:EQX196681 FAT196677:FAT196681 FKP196677:FKP196681 FUL196677:FUL196681 GEH196677:GEH196681 GOD196677:GOD196681 GXZ196677:GXZ196681 HHV196677:HHV196681 HRR196677:HRR196681 IBN196677:IBN196681 ILJ196677:ILJ196681 IVF196677:IVF196681 JFB196677:JFB196681 JOX196677:JOX196681 JYT196677:JYT196681 KIP196677:KIP196681 KSL196677:KSL196681 LCH196677:LCH196681 LMD196677:LMD196681 LVZ196677:LVZ196681 MFV196677:MFV196681 MPR196677:MPR196681 MZN196677:MZN196681 NJJ196677:NJJ196681 NTF196677:NTF196681 ODB196677:ODB196681 OMX196677:OMX196681 OWT196677:OWT196681 PGP196677:PGP196681 PQL196677:PQL196681 QAH196677:QAH196681 QKD196677:QKD196681 QTZ196677:QTZ196681 RDV196677:RDV196681 RNR196677:RNR196681 RXN196677:RXN196681 SHJ196677:SHJ196681 SRF196677:SRF196681 TBB196677:TBB196681 TKX196677:TKX196681 TUT196677:TUT196681 UEP196677:UEP196681 UOL196677:UOL196681 UYH196677:UYH196681 VID196677:VID196681 VRZ196677:VRZ196681 WBV196677:WBV196681 WLR196677:WLR196681 WVN196677:WVN196681 F262213:F262217 JB262213:JB262217 SX262213:SX262217 ACT262213:ACT262217 AMP262213:AMP262217 AWL262213:AWL262217 BGH262213:BGH262217 BQD262213:BQD262217 BZZ262213:BZZ262217 CJV262213:CJV262217 CTR262213:CTR262217 DDN262213:DDN262217 DNJ262213:DNJ262217 DXF262213:DXF262217 EHB262213:EHB262217 EQX262213:EQX262217 FAT262213:FAT262217 FKP262213:FKP262217 FUL262213:FUL262217 GEH262213:GEH262217 GOD262213:GOD262217 GXZ262213:GXZ262217 HHV262213:HHV262217 HRR262213:HRR262217 IBN262213:IBN262217 ILJ262213:ILJ262217 IVF262213:IVF262217 JFB262213:JFB262217 JOX262213:JOX262217 JYT262213:JYT262217 KIP262213:KIP262217 KSL262213:KSL262217 LCH262213:LCH262217 LMD262213:LMD262217 LVZ262213:LVZ262217 MFV262213:MFV262217 MPR262213:MPR262217 MZN262213:MZN262217 NJJ262213:NJJ262217 NTF262213:NTF262217 ODB262213:ODB262217 OMX262213:OMX262217 OWT262213:OWT262217 PGP262213:PGP262217 PQL262213:PQL262217 QAH262213:QAH262217 QKD262213:QKD262217 QTZ262213:QTZ262217 RDV262213:RDV262217 RNR262213:RNR262217 RXN262213:RXN262217 SHJ262213:SHJ262217 SRF262213:SRF262217 TBB262213:TBB262217 TKX262213:TKX262217 TUT262213:TUT262217 UEP262213:UEP262217 UOL262213:UOL262217 UYH262213:UYH262217 VID262213:VID262217 VRZ262213:VRZ262217 WBV262213:WBV262217 WLR262213:WLR262217 WVN262213:WVN262217 F327749:F327753 JB327749:JB327753 SX327749:SX327753 ACT327749:ACT327753 AMP327749:AMP327753 AWL327749:AWL327753 BGH327749:BGH327753 BQD327749:BQD327753 BZZ327749:BZZ327753 CJV327749:CJV327753 CTR327749:CTR327753 DDN327749:DDN327753 DNJ327749:DNJ327753 DXF327749:DXF327753 EHB327749:EHB327753 EQX327749:EQX327753 FAT327749:FAT327753 FKP327749:FKP327753 FUL327749:FUL327753 GEH327749:GEH327753 GOD327749:GOD327753 GXZ327749:GXZ327753 HHV327749:HHV327753 HRR327749:HRR327753 IBN327749:IBN327753 ILJ327749:ILJ327753 IVF327749:IVF327753 JFB327749:JFB327753 JOX327749:JOX327753 JYT327749:JYT327753 KIP327749:KIP327753 KSL327749:KSL327753 LCH327749:LCH327753 LMD327749:LMD327753 LVZ327749:LVZ327753 MFV327749:MFV327753 MPR327749:MPR327753 MZN327749:MZN327753 NJJ327749:NJJ327753 NTF327749:NTF327753 ODB327749:ODB327753 OMX327749:OMX327753 OWT327749:OWT327753 PGP327749:PGP327753 PQL327749:PQL327753 QAH327749:QAH327753 QKD327749:QKD327753 QTZ327749:QTZ327753 RDV327749:RDV327753 RNR327749:RNR327753 RXN327749:RXN327753 SHJ327749:SHJ327753 SRF327749:SRF327753 TBB327749:TBB327753 TKX327749:TKX327753 TUT327749:TUT327753 UEP327749:UEP327753 UOL327749:UOL327753 UYH327749:UYH327753 VID327749:VID327753 VRZ327749:VRZ327753 WBV327749:WBV327753 WLR327749:WLR327753 WVN327749:WVN327753 F393285:F393289 JB393285:JB393289 SX393285:SX393289 ACT393285:ACT393289 AMP393285:AMP393289 AWL393285:AWL393289 BGH393285:BGH393289 BQD393285:BQD393289 BZZ393285:BZZ393289 CJV393285:CJV393289 CTR393285:CTR393289 DDN393285:DDN393289 DNJ393285:DNJ393289 DXF393285:DXF393289 EHB393285:EHB393289 EQX393285:EQX393289 FAT393285:FAT393289 FKP393285:FKP393289 FUL393285:FUL393289 GEH393285:GEH393289 GOD393285:GOD393289 GXZ393285:GXZ393289 HHV393285:HHV393289 HRR393285:HRR393289 IBN393285:IBN393289 ILJ393285:ILJ393289 IVF393285:IVF393289 JFB393285:JFB393289 JOX393285:JOX393289 JYT393285:JYT393289 KIP393285:KIP393289 KSL393285:KSL393289 LCH393285:LCH393289 LMD393285:LMD393289 LVZ393285:LVZ393289 MFV393285:MFV393289 MPR393285:MPR393289 MZN393285:MZN393289 NJJ393285:NJJ393289 NTF393285:NTF393289 ODB393285:ODB393289 OMX393285:OMX393289 OWT393285:OWT393289 PGP393285:PGP393289 PQL393285:PQL393289 QAH393285:QAH393289 QKD393285:QKD393289 QTZ393285:QTZ393289 RDV393285:RDV393289 RNR393285:RNR393289 RXN393285:RXN393289 SHJ393285:SHJ393289 SRF393285:SRF393289 TBB393285:TBB393289 TKX393285:TKX393289 TUT393285:TUT393289 UEP393285:UEP393289 UOL393285:UOL393289 UYH393285:UYH393289 VID393285:VID393289 VRZ393285:VRZ393289 WBV393285:WBV393289 WLR393285:WLR393289 WVN393285:WVN393289 F458821:F458825 JB458821:JB458825 SX458821:SX458825 ACT458821:ACT458825 AMP458821:AMP458825 AWL458821:AWL458825 BGH458821:BGH458825 BQD458821:BQD458825 BZZ458821:BZZ458825 CJV458821:CJV458825 CTR458821:CTR458825 DDN458821:DDN458825 DNJ458821:DNJ458825 DXF458821:DXF458825 EHB458821:EHB458825 EQX458821:EQX458825 FAT458821:FAT458825 FKP458821:FKP458825 FUL458821:FUL458825 GEH458821:GEH458825 GOD458821:GOD458825 GXZ458821:GXZ458825 HHV458821:HHV458825 HRR458821:HRR458825 IBN458821:IBN458825 ILJ458821:ILJ458825 IVF458821:IVF458825 JFB458821:JFB458825 JOX458821:JOX458825 JYT458821:JYT458825 KIP458821:KIP458825 KSL458821:KSL458825 LCH458821:LCH458825 LMD458821:LMD458825 LVZ458821:LVZ458825 MFV458821:MFV458825 MPR458821:MPR458825 MZN458821:MZN458825 NJJ458821:NJJ458825 NTF458821:NTF458825 ODB458821:ODB458825 OMX458821:OMX458825 OWT458821:OWT458825 PGP458821:PGP458825 PQL458821:PQL458825 QAH458821:QAH458825 QKD458821:QKD458825 QTZ458821:QTZ458825 RDV458821:RDV458825 RNR458821:RNR458825 RXN458821:RXN458825 SHJ458821:SHJ458825 SRF458821:SRF458825 TBB458821:TBB458825 TKX458821:TKX458825 TUT458821:TUT458825 UEP458821:UEP458825 UOL458821:UOL458825 UYH458821:UYH458825 VID458821:VID458825 VRZ458821:VRZ458825 WBV458821:WBV458825 WLR458821:WLR458825 WVN458821:WVN458825 F524357:F524361 JB524357:JB524361 SX524357:SX524361 ACT524357:ACT524361 AMP524357:AMP524361 AWL524357:AWL524361 BGH524357:BGH524361 BQD524357:BQD524361 BZZ524357:BZZ524361 CJV524357:CJV524361 CTR524357:CTR524361 DDN524357:DDN524361 DNJ524357:DNJ524361 DXF524357:DXF524361 EHB524357:EHB524361 EQX524357:EQX524361 FAT524357:FAT524361 FKP524357:FKP524361 FUL524357:FUL524361 GEH524357:GEH524361 GOD524357:GOD524361 GXZ524357:GXZ524361 HHV524357:HHV524361 HRR524357:HRR524361 IBN524357:IBN524361 ILJ524357:ILJ524361 IVF524357:IVF524361 JFB524357:JFB524361 JOX524357:JOX524361 JYT524357:JYT524361 KIP524357:KIP524361 KSL524357:KSL524361 LCH524357:LCH524361 LMD524357:LMD524361 LVZ524357:LVZ524361 MFV524357:MFV524361 MPR524357:MPR524361 MZN524357:MZN524361 NJJ524357:NJJ524361 NTF524357:NTF524361 ODB524357:ODB524361 OMX524357:OMX524361 OWT524357:OWT524361 PGP524357:PGP524361 PQL524357:PQL524361 QAH524357:QAH524361 QKD524357:QKD524361 QTZ524357:QTZ524361 RDV524357:RDV524361 RNR524357:RNR524361 RXN524357:RXN524361 SHJ524357:SHJ524361 SRF524357:SRF524361 TBB524357:TBB524361 TKX524357:TKX524361 TUT524357:TUT524361 UEP524357:UEP524361 UOL524357:UOL524361 UYH524357:UYH524361 VID524357:VID524361 VRZ524357:VRZ524361 WBV524357:WBV524361 WLR524357:WLR524361 WVN524357:WVN524361 F589893:F589897 JB589893:JB589897 SX589893:SX589897 ACT589893:ACT589897 AMP589893:AMP589897 AWL589893:AWL589897 BGH589893:BGH589897 BQD589893:BQD589897 BZZ589893:BZZ589897 CJV589893:CJV589897 CTR589893:CTR589897 DDN589893:DDN589897 DNJ589893:DNJ589897 DXF589893:DXF589897 EHB589893:EHB589897 EQX589893:EQX589897 FAT589893:FAT589897 FKP589893:FKP589897 FUL589893:FUL589897 GEH589893:GEH589897 GOD589893:GOD589897 GXZ589893:GXZ589897 HHV589893:HHV589897 HRR589893:HRR589897 IBN589893:IBN589897 ILJ589893:ILJ589897 IVF589893:IVF589897 JFB589893:JFB589897 JOX589893:JOX589897 JYT589893:JYT589897 KIP589893:KIP589897 KSL589893:KSL589897 LCH589893:LCH589897 LMD589893:LMD589897 LVZ589893:LVZ589897 MFV589893:MFV589897 MPR589893:MPR589897 MZN589893:MZN589897 NJJ589893:NJJ589897 NTF589893:NTF589897 ODB589893:ODB589897 OMX589893:OMX589897 OWT589893:OWT589897 PGP589893:PGP589897 PQL589893:PQL589897 QAH589893:QAH589897 QKD589893:QKD589897 QTZ589893:QTZ589897 RDV589893:RDV589897 RNR589893:RNR589897 RXN589893:RXN589897 SHJ589893:SHJ589897 SRF589893:SRF589897 TBB589893:TBB589897 TKX589893:TKX589897 TUT589893:TUT589897 UEP589893:UEP589897 UOL589893:UOL589897 UYH589893:UYH589897 VID589893:VID589897 VRZ589893:VRZ589897 WBV589893:WBV589897 WLR589893:WLR589897 WVN589893:WVN589897 F655429:F655433 JB655429:JB655433 SX655429:SX655433 ACT655429:ACT655433 AMP655429:AMP655433 AWL655429:AWL655433 BGH655429:BGH655433 BQD655429:BQD655433 BZZ655429:BZZ655433 CJV655429:CJV655433 CTR655429:CTR655433 DDN655429:DDN655433 DNJ655429:DNJ655433 DXF655429:DXF655433 EHB655429:EHB655433 EQX655429:EQX655433 FAT655429:FAT655433 FKP655429:FKP655433 FUL655429:FUL655433 GEH655429:GEH655433 GOD655429:GOD655433 GXZ655429:GXZ655433 HHV655429:HHV655433 HRR655429:HRR655433 IBN655429:IBN655433 ILJ655429:ILJ655433 IVF655429:IVF655433 JFB655429:JFB655433 JOX655429:JOX655433 JYT655429:JYT655433 KIP655429:KIP655433 KSL655429:KSL655433 LCH655429:LCH655433 LMD655429:LMD655433 LVZ655429:LVZ655433 MFV655429:MFV655433 MPR655429:MPR655433 MZN655429:MZN655433 NJJ655429:NJJ655433 NTF655429:NTF655433 ODB655429:ODB655433 OMX655429:OMX655433 OWT655429:OWT655433 PGP655429:PGP655433 PQL655429:PQL655433 QAH655429:QAH655433 QKD655429:QKD655433 QTZ655429:QTZ655433 RDV655429:RDV655433 RNR655429:RNR655433 RXN655429:RXN655433 SHJ655429:SHJ655433 SRF655429:SRF655433 TBB655429:TBB655433 TKX655429:TKX655433 TUT655429:TUT655433 UEP655429:UEP655433 UOL655429:UOL655433 UYH655429:UYH655433 VID655429:VID655433 VRZ655429:VRZ655433 WBV655429:WBV655433 WLR655429:WLR655433 WVN655429:WVN655433 F720965:F720969 JB720965:JB720969 SX720965:SX720969 ACT720965:ACT720969 AMP720965:AMP720969 AWL720965:AWL720969 BGH720965:BGH720969 BQD720965:BQD720969 BZZ720965:BZZ720969 CJV720965:CJV720969 CTR720965:CTR720969 DDN720965:DDN720969 DNJ720965:DNJ720969 DXF720965:DXF720969 EHB720965:EHB720969 EQX720965:EQX720969 FAT720965:FAT720969 FKP720965:FKP720969 FUL720965:FUL720969 GEH720965:GEH720969 GOD720965:GOD720969 GXZ720965:GXZ720969 HHV720965:HHV720969 HRR720965:HRR720969 IBN720965:IBN720969 ILJ720965:ILJ720969 IVF720965:IVF720969 JFB720965:JFB720969 JOX720965:JOX720969 JYT720965:JYT720969 KIP720965:KIP720969 KSL720965:KSL720969 LCH720965:LCH720969 LMD720965:LMD720969 LVZ720965:LVZ720969 MFV720965:MFV720969 MPR720965:MPR720969 MZN720965:MZN720969 NJJ720965:NJJ720969 NTF720965:NTF720969 ODB720965:ODB720969 OMX720965:OMX720969 OWT720965:OWT720969 PGP720965:PGP720969 PQL720965:PQL720969 QAH720965:QAH720969 QKD720965:QKD720969 QTZ720965:QTZ720969 RDV720965:RDV720969 RNR720965:RNR720969 RXN720965:RXN720969 SHJ720965:SHJ720969 SRF720965:SRF720969 TBB720965:TBB720969 TKX720965:TKX720969 TUT720965:TUT720969 UEP720965:UEP720969 UOL720965:UOL720969 UYH720965:UYH720969 VID720965:VID720969 VRZ720965:VRZ720969 WBV720965:WBV720969 WLR720965:WLR720969 WVN720965:WVN720969 F786501:F786505 JB786501:JB786505 SX786501:SX786505 ACT786501:ACT786505 AMP786501:AMP786505 AWL786501:AWL786505 BGH786501:BGH786505 BQD786501:BQD786505 BZZ786501:BZZ786505 CJV786501:CJV786505 CTR786501:CTR786505 DDN786501:DDN786505 DNJ786501:DNJ786505 DXF786501:DXF786505 EHB786501:EHB786505 EQX786501:EQX786505 FAT786501:FAT786505 FKP786501:FKP786505 FUL786501:FUL786505 GEH786501:GEH786505 GOD786501:GOD786505 GXZ786501:GXZ786505 HHV786501:HHV786505 HRR786501:HRR786505 IBN786501:IBN786505 ILJ786501:ILJ786505 IVF786501:IVF786505 JFB786501:JFB786505 JOX786501:JOX786505 JYT786501:JYT786505 KIP786501:KIP786505 KSL786501:KSL786505 LCH786501:LCH786505 LMD786501:LMD786505 LVZ786501:LVZ786505 MFV786501:MFV786505 MPR786501:MPR786505 MZN786501:MZN786505 NJJ786501:NJJ786505 NTF786501:NTF786505 ODB786501:ODB786505 OMX786501:OMX786505 OWT786501:OWT786505 PGP786501:PGP786505 PQL786501:PQL786505 QAH786501:QAH786505 QKD786501:QKD786505 QTZ786501:QTZ786505 RDV786501:RDV786505 RNR786501:RNR786505 RXN786501:RXN786505 SHJ786501:SHJ786505 SRF786501:SRF786505 TBB786501:TBB786505 TKX786501:TKX786505 TUT786501:TUT786505 UEP786501:UEP786505 UOL786501:UOL786505 UYH786501:UYH786505 VID786501:VID786505 VRZ786501:VRZ786505 WBV786501:WBV786505 WLR786501:WLR786505 WVN786501:WVN786505 F852037:F852041 JB852037:JB852041 SX852037:SX852041 ACT852037:ACT852041 AMP852037:AMP852041 AWL852037:AWL852041 BGH852037:BGH852041 BQD852037:BQD852041 BZZ852037:BZZ852041 CJV852037:CJV852041 CTR852037:CTR852041 DDN852037:DDN852041 DNJ852037:DNJ852041 DXF852037:DXF852041 EHB852037:EHB852041 EQX852037:EQX852041 FAT852037:FAT852041 FKP852037:FKP852041 FUL852037:FUL852041 GEH852037:GEH852041 GOD852037:GOD852041 GXZ852037:GXZ852041 HHV852037:HHV852041 HRR852037:HRR852041 IBN852037:IBN852041 ILJ852037:ILJ852041 IVF852037:IVF852041 JFB852037:JFB852041 JOX852037:JOX852041 JYT852037:JYT852041 KIP852037:KIP852041 KSL852037:KSL852041 LCH852037:LCH852041 LMD852037:LMD852041 LVZ852037:LVZ852041 MFV852037:MFV852041 MPR852037:MPR852041 MZN852037:MZN852041 NJJ852037:NJJ852041 NTF852037:NTF852041 ODB852037:ODB852041 OMX852037:OMX852041 OWT852037:OWT852041 PGP852037:PGP852041 PQL852037:PQL852041 QAH852037:QAH852041 QKD852037:QKD852041 QTZ852037:QTZ852041 RDV852037:RDV852041 RNR852037:RNR852041 RXN852037:RXN852041 SHJ852037:SHJ852041 SRF852037:SRF852041 TBB852037:TBB852041 TKX852037:TKX852041 TUT852037:TUT852041 UEP852037:UEP852041 UOL852037:UOL852041 UYH852037:UYH852041 VID852037:VID852041 VRZ852037:VRZ852041 WBV852037:WBV852041 WLR852037:WLR852041 WVN852037:WVN852041 F917573:F917577 JB917573:JB917577 SX917573:SX917577 ACT917573:ACT917577 AMP917573:AMP917577 AWL917573:AWL917577 BGH917573:BGH917577 BQD917573:BQD917577 BZZ917573:BZZ917577 CJV917573:CJV917577 CTR917573:CTR917577 DDN917573:DDN917577 DNJ917573:DNJ917577 DXF917573:DXF917577 EHB917573:EHB917577 EQX917573:EQX917577 FAT917573:FAT917577 FKP917573:FKP917577 FUL917573:FUL917577 GEH917573:GEH917577 GOD917573:GOD917577 GXZ917573:GXZ917577 HHV917573:HHV917577 HRR917573:HRR917577 IBN917573:IBN917577 ILJ917573:ILJ917577 IVF917573:IVF917577 JFB917573:JFB917577 JOX917573:JOX917577 JYT917573:JYT917577 KIP917573:KIP917577 KSL917573:KSL917577 LCH917573:LCH917577 LMD917573:LMD917577 LVZ917573:LVZ917577 MFV917573:MFV917577 MPR917573:MPR917577 MZN917573:MZN917577 NJJ917573:NJJ917577 NTF917573:NTF917577 ODB917573:ODB917577 OMX917573:OMX917577 OWT917573:OWT917577 PGP917573:PGP917577 PQL917573:PQL917577 QAH917573:QAH917577 QKD917573:QKD917577 QTZ917573:QTZ917577 RDV917573:RDV917577 RNR917573:RNR917577 RXN917573:RXN917577 SHJ917573:SHJ917577 SRF917573:SRF917577 TBB917573:TBB917577 TKX917573:TKX917577 TUT917573:TUT917577 UEP917573:UEP917577 UOL917573:UOL917577 UYH917573:UYH917577 VID917573:VID917577 VRZ917573:VRZ917577 WBV917573:WBV917577 WLR917573:WLR917577 WVN917573:WVN917577 F983109:F983113 JB983109:JB983113 SX983109:SX983113 ACT983109:ACT983113 AMP983109:AMP983113 AWL983109:AWL983113 BGH983109:BGH983113 BQD983109:BQD983113 BZZ983109:BZZ983113 CJV983109:CJV983113 CTR983109:CTR983113 DDN983109:DDN983113 DNJ983109:DNJ983113 DXF983109:DXF983113 EHB983109:EHB983113 EQX983109:EQX983113 FAT983109:FAT983113 FKP983109:FKP983113 FUL983109:FUL983113 GEH983109:GEH983113 GOD983109:GOD983113 GXZ983109:GXZ983113 HHV983109:HHV983113 HRR983109:HRR983113 IBN983109:IBN983113 ILJ983109:ILJ983113 IVF983109:IVF983113 JFB983109:JFB983113 JOX983109:JOX983113 JYT983109:JYT983113 KIP983109:KIP983113 KSL983109:KSL983113 LCH983109:LCH983113 LMD983109:LMD983113 LVZ983109:LVZ983113 MFV983109:MFV983113 MPR983109:MPR983113 MZN983109:MZN983113 NJJ983109:NJJ983113 NTF983109:NTF983113 ODB983109:ODB983113 OMX983109:OMX983113 OWT983109:OWT983113 PGP983109:PGP983113 PQL983109:PQL983113 QAH983109:QAH983113 QKD983109:QKD983113 QTZ983109:QTZ983113 RDV983109:RDV983113 RNR983109:RNR983113 RXN983109:RXN983113 SHJ983109:SHJ983113 SRF983109:SRF983113 TBB983109:TBB983113 TKX983109:TKX983113 TUT983109:TUT983113 UEP983109:UEP983113 UOL983109:UOL983113 UYH983109:UYH983113 VID983109:VID983113 VRZ983109:VRZ983113 WBV983109:WBV983113 WLR983109:WLR983113 WVN983109:WVN983113 AE69:AE73 KA69:KA73 TW69:TW73 ADS69:ADS73 ANO69:ANO73 AXK69:AXK73 BHG69:BHG73 BRC69:BRC73 CAY69:CAY73 CKU69:CKU73 CUQ69:CUQ73 DEM69:DEM73 DOI69:DOI73 DYE69:DYE73 EIA69:EIA73 ERW69:ERW73 FBS69:FBS73 FLO69:FLO73 FVK69:FVK73 GFG69:GFG73 GPC69:GPC73 GYY69:GYY73 HIU69:HIU73 HSQ69:HSQ73 ICM69:ICM73 IMI69:IMI73 IWE69:IWE73 JGA69:JGA73 JPW69:JPW73 JZS69:JZS73 KJO69:KJO73 KTK69:KTK73 LDG69:LDG73 LNC69:LNC73 LWY69:LWY73 MGU69:MGU73 MQQ69:MQQ73 NAM69:NAM73 NKI69:NKI73 NUE69:NUE73 OEA69:OEA73 ONW69:ONW73 OXS69:OXS73 PHO69:PHO73 PRK69:PRK73 QBG69:QBG73 QLC69:QLC73 QUY69:QUY73 REU69:REU73 ROQ69:ROQ73 RYM69:RYM73 SII69:SII73 SSE69:SSE73 TCA69:TCA73 TLW69:TLW73 TVS69:TVS73 UFO69:UFO73 UPK69:UPK73 UZG69:UZG73 VJC69:VJC73 VSY69:VSY73 WCU69:WCU73 WMQ69:WMQ73 WWM69:WWM73 AE65605:AE65609 KA65605:KA65609 TW65605:TW65609 ADS65605:ADS65609 ANO65605:ANO65609 AXK65605:AXK65609 BHG65605:BHG65609 BRC65605:BRC65609 CAY65605:CAY65609 CKU65605:CKU65609 CUQ65605:CUQ65609 DEM65605:DEM65609 DOI65605:DOI65609 DYE65605:DYE65609 EIA65605:EIA65609 ERW65605:ERW65609 FBS65605:FBS65609 FLO65605:FLO65609 FVK65605:FVK65609 GFG65605:GFG65609 GPC65605:GPC65609 GYY65605:GYY65609 HIU65605:HIU65609 HSQ65605:HSQ65609 ICM65605:ICM65609 IMI65605:IMI65609 IWE65605:IWE65609 JGA65605:JGA65609 JPW65605:JPW65609 JZS65605:JZS65609 KJO65605:KJO65609 KTK65605:KTK65609 LDG65605:LDG65609 LNC65605:LNC65609 LWY65605:LWY65609 MGU65605:MGU65609 MQQ65605:MQQ65609 NAM65605:NAM65609 NKI65605:NKI65609 NUE65605:NUE65609 OEA65605:OEA65609 ONW65605:ONW65609 OXS65605:OXS65609 PHO65605:PHO65609 PRK65605:PRK65609 QBG65605:QBG65609 QLC65605:QLC65609 QUY65605:QUY65609 REU65605:REU65609 ROQ65605:ROQ65609 RYM65605:RYM65609 SII65605:SII65609 SSE65605:SSE65609 TCA65605:TCA65609 TLW65605:TLW65609 TVS65605:TVS65609 UFO65605:UFO65609 UPK65605:UPK65609 UZG65605:UZG65609 VJC65605:VJC65609 VSY65605:VSY65609 WCU65605:WCU65609 WMQ65605:WMQ65609 WWM65605:WWM65609 AE131141:AE131145 KA131141:KA131145 TW131141:TW131145 ADS131141:ADS131145 ANO131141:ANO131145 AXK131141:AXK131145 BHG131141:BHG131145 BRC131141:BRC131145 CAY131141:CAY131145 CKU131141:CKU131145 CUQ131141:CUQ131145 DEM131141:DEM131145 DOI131141:DOI131145 DYE131141:DYE131145 EIA131141:EIA131145 ERW131141:ERW131145 FBS131141:FBS131145 FLO131141:FLO131145 FVK131141:FVK131145 GFG131141:GFG131145 GPC131141:GPC131145 GYY131141:GYY131145 HIU131141:HIU131145 HSQ131141:HSQ131145 ICM131141:ICM131145 IMI131141:IMI131145 IWE131141:IWE131145 JGA131141:JGA131145 JPW131141:JPW131145 JZS131141:JZS131145 KJO131141:KJO131145 KTK131141:KTK131145 LDG131141:LDG131145 LNC131141:LNC131145 LWY131141:LWY131145 MGU131141:MGU131145 MQQ131141:MQQ131145 NAM131141:NAM131145 NKI131141:NKI131145 NUE131141:NUE131145 OEA131141:OEA131145 ONW131141:ONW131145 OXS131141:OXS131145 PHO131141:PHO131145 PRK131141:PRK131145 QBG131141:QBG131145 QLC131141:QLC131145 QUY131141:QUY131145 REU131141:REU131145 ROQ131141:ROQ131145 RYM131141:RYM131145 SII131141:SII131145 SSE131141:SSE131145 TCA131141:TCA131145 TLW131141:TLW131145 TVS131141:TVS131145 UFO131141:UFO131145 UPK131141:UPK131145 UZG131141:UZG131145 VJC131141:VJC131145 VSY131141:VSY131145 WCU131141:WCU131145 WMQ131141:WMQ131145 WWM131141:WWM131145 AE196677:AE196681 KA196677:KA196681 TW196677:TW196681 ADS196677:ADS196681 ANO196677:ANO196681 AXK196677:AXK196681 BHG196677:BHG196681 BRC196677:BRC196681 CAY196677:CAY196681 CKU196677:CKU196681 CUQ196677:CUQ196681 DEM196677:DEM196681 DOI196677:DOI196681 DYE196677:DYE196681 EIA196677:EIA196681 ERW196677:ERW196681 FBS196677:FBS196681 FLO196677:FLO196681 FVK196677:FVK196681 GFG196677:GFG196681 GPC196677:GPC196681 GYY196677:GYY196681 HIU196677:HIU196681 HSQ196677:HSQ196681 ICM196677:ICM196681 IMI196677:IMI196681 IWE196677:IWE196681 JGA196677:JGA196681 JPW196677:JPW196681 JZS196677:JZS196681 KJO196677:KJO196681 KTK196677:KTK196681 LDG196677:LDG196681 LNC196677:LNC196681 LWY196677:LWY196681 MGU196677:MGU196681 MQQ196677:MQQ196681 NAM196677:NAM196681 NKI196677:NKI196681 NUE196677:NUE196681 OEA196677:OEA196681 ONW196677:ONW196681 OXS196677:OXS196681 PHO196677:PHO196681 PRK196677:PRK196681 QBG196677:QBG196681 QLC196677:QLC196681 QUY196677:QUY196681 REU196677:REU196681 ROQ196677:ROQ196681 RYM196677:RYM196681 SII196677:SII196681 SSE196677:SSE196681 TCA196677:TCA196681 TLW196677:TLW196681 TVS196677:TVS196681 UFO196677:UFO196681 UPK196677:UPK196681 UZG196677:UZG196681 VJC196677:VJC196681 VSY196677:VSY196681 WCU196677:WCU196681 WMQ196677:WMQ196681 WWM196677:WWM196681 AE262213:AE262217 KA262213:KA262217 TW262213:TW262217 ADS262213:ADS262217 ANO262213:ANO262217 AXK262213:AXK262217 BHG262213:BHG262217 BRC262213:BRC262217 CAY262213:CAY262217 CKU262213:CKU262217 CUQ262213:CUQ262217 DEM262213:DEM262217 DOI262213:DOI262217 DYE262213:DYE262217 EIA262213:EIA262217 ERW262213:ERW262217 FBS262213:FBS262217 FLO262213:FLO262217 FVK262213:FVK262217 GFG262213:GFG262217 GPC262213:GPC262217 GYY262213:GYY262217 HIU262213:HIU262217 HSQ262213:HSQ262217 ICM262213:ICM262217 IMI262213:IMI262217 IWE262213:IWE262217 JGA262213:JGA262217 JPW262213:JPW262217 JZS262213:JZS262217 KJO262213:KJO262217 KTK262213:KTK262217 LDG262213:LDG262217 LNC262213:LNC262217 LWY262213:LWY262217 MGU262213:MGU262217 MQQ262213:MQQ262217 NAM262213:NAM262217 NKI262213:NKI262217 NUE262213:NUE262217 OEA262213:OEA262217 ONW262213:ONW262217 OXS262213:OXS262217 PHO262213:PHO262217 PRK262213:PRK262217 QBG262213:QBG262217 QLC262213:QLC262217 QUY262213:QUY262217 REU262213:REU262217 ROQ262213:ROQ262217 RYM262213:RYM262217 SII262213:SII262217 SSE262213:SSE262217 TCA262213:TCA262217 TLW262213:TLW262217 TVS262213:TVS262217 UFO262213:UFO262217 UPK262213:UPK262217 UZG262213:UZG262217 VJC262213:VJC262217 VSY262213:VSY262217 WCU262213:WCU262217 WMQ262213:WMQ262217 WWM262213:WWM262217 AE327749:AE327753 KA327749:KA327753 TW327749:TW327753 ADS327749:ADS327753 ANO327749:ANO327753 AXK327749:AXK327753 BHG327749:BHG327753 BRC327749:BRC327753 CAY327749:CAY327753 CKU327749:CKU327753 CUQ327749:CUQ327753 DEM327749:DEM327753 DOI327749:DOI327753 DYE327749:DYE327753 EIA327749:EIA327753 ERW327749:ERW327753 FBS327749:FBS327753 FLO327749:FLO327753 FVK327749:FVK327753 GFG327749:GFG327753 GPC327749:GPC327753 GYY327749:GYY327753 HIU327749:HIU327753 HSQ327749:HSQ327753 ICM327749:ICM327753 IMI327749:IMI327753 IWE327749:IWE327753 JGA327749:JGA327753 JPW327749:JPW327753 JZS327749:JZS327753 KJO327749:KJO327753 KTK327749:KTK327753 LDG327749:LDG327753 LNC327749:LNC327753 LWY327749:LWY327753 MGU327749:MGU327753 MQQ327749:MQQ327753 NAM327749:NAM327753 NKI327749:NKI327753 NUE327749:NUE327753 OEA327749:OEA327753 ONW327749:ONW327753 OXS327749:OXS327753 PHO327749:PHO327753 PRK327749:PRK327753 QBG327749:QBG327753 QLC327749:QLC327753 QUY327749:QUY327753 REU327749:REU327753 ROQ327749:ROQ327753 RYM327749:RYM327753 SII327749:SII327753 SSE327749:SSE327753 TCA327749:TCA327753 TLW327749:TLW327753 TVS327749:TVS327753 UFO327749:UFO327753 UPK327749:UPK327753 UZG327749:UZG327753 VJC327749:VJC327753 VSY327749:VSY327753 WCU327749:WCU327753 WMQ327749:WMQ327753 WWM327749:WWM327753 AE393285:AE393289 KA393285:KA393289 TW393285:TW393289 ADS393285:ADS393289 ANO393285:ANO393289 AXK393285:AXK393289 BHG393285:BHG393289 BRC393285:BRC393289 CAY393285:CAY393289 CKU393285:CKU393289 CUQ393285:CUQ393289 DEM393285:DEM393289 DOI393285:DOI393289 DYE393285:DYE393289 EIA393285:EIA393289 ERW393285:ERW393289 FBS393285:FBS393289 FLO393285:FLO393289 FVK393285:FVK393289 GFG393285:GFG393289 GPC393285:GPC393289 GYY393285:GYY393289 HIU393285:HIU393289 HSQ393285:HSQ393289 ICM393285:ICM393289 IMI393285:IMI393289 IWE393285:IWE393289 JGA393285:JGA393289 JPW393285:JPW393289 JZS393285:JZS393289 KJO393285:KJO393289 KTK393285:KTK393289 LDG393285:LDG393289 LNC393285:LNC393289 LWY393285:LWY393289 MGU393285:MGU393289 MQQ393285:MQQ393289 NAM393285:NAM393289 NKI393285:NKI393289 NUE393285:NUE393289 OEA393285:OEA393289 ONW393285:ONW393289 OXS393285:OXS393289 PHO393285:PHO393289 PRK393285:PRK393289 QBG393285:QBG393289 QLC393285:QLC393289 QUY393285:QUY393289 REU393285:REU393289 ROQ393285:ROQ393289 RYM393285:RYM393289 SII393285:SII393289 SSE393285:SSE393289 TCA393285:TCA393289 TLW393285:TLW393289 TVS393285:TVS393289 UFO393285:UFO393289 UPK393285:UPK393289 UZG393285:UZG393289 VJC393285:VJC393289 VSY393285:VSY393289 WCU393285:WCU393289 WMQ393285:WMQ393289 WWM393285:WWM393289 AE458821:AE458825 KA458821:KA458825 TW458821:TW458825 ADS458821:ADS458825 ANO458821:ANO458825 AXK458821:AXK458825 BHG458821:BHG458825 BRC458821:BRC458825 CAY458821:CAY458825 CKU458821:CKU458825 CUQ458821:CUQ458825 DEM458821:DEM458825 DOI458821:DOI458825 DYE458821:DYE458825 EIA458821:EIA458825 ERW458821:ERW458825 FBS458821:FBS458825 FLO458821:FLO458825 FVK458821:FVK458825 GFG458821:GFG458825 GPC458821:GPC458825 GYY458821:GYY458825 HIU458821:HIU458825 HSQ458821:HSQ458825 ICM458821:ICM458825 IMI458821:IMI458825 IWE458821:IWE458825 JGA458821:JGA458825 JPW458821:JPW458825 JZS458821:JZS458825 KJO458821:KJO458825 KTK458821:KTK458825 LDG458821:LDG458825 LNC458821:LNC458825 LWY458821:LWY458825 MGU458821:MGU458825 MQQ458821:MQQ458825 NAM458821:NAM458825 NKI458821:NKI458825 NUE458821:NUE458825 OEA458821:OEA458825 ONW458821:ONW458825 OXS458821:OXS458825 PHO458821:PHO458825 PRK458821:PRK458825 QBG458821:QBG458825 QLC458821:QLC458825 QUY458821:QUY458825 REU458821:REU458825 ROQ458821:ROQ458825 RYM458821:RYM458825 SII458821:SII458825 SSE458821:SSE458825 TCA458821:TCA458825 TLW458821:TLW458825 TVS458821:TVS458825 UFO458821:UFO458825 UPK458821:UPK458825 UZG458821:UZG458825 VJC458821:VJC458825 VSY458821:VSY458825 WCU458821:WCU458825 WMQ458821:WMQ458825 WWM458821:WWM458825 AE524357:AE524361 KA524357:KA524361 TW524357:TW524361 ADS524357:ADS524361 ANO524357:ANO524361 AXK524357:AXK524361 BHG524357:BHG524361 BRC524357:BRC524361 CAY524357:CAY524361 CKU524357:CKU524361 CUQ524357:CUQ524361 DEM524357:DEM524361 DOI524357:DOI524361 DYE524357:DYE524361 EIA524357:EIA524361 ERW524357:ERW524361 FBS524357:FBS524361 FLO524357:FLO524361 FVK524357:FVK524361 GFG524357:GFG524361 GPC524357:GPC524361 GYY524357:GYY524361 HIU524357:HIU524361 HSQ524357:HSQ524361 ICM524357:ICM524361 IMI524357:IMI524361 IWE524357:IWE524361 JGA524357:JGA524361 JPW524357:JPW524361 JZS524357:JZS524361 KJO524357:KJO524361 KTK524357:KTK524361 LDG524357:LDG524361 LNC524357:LNC524361 LWY524357:LWY524361 MGU524357:MGU524361 MQQ524357:MQQ524361 NAM524357:NAM524361 NKI524357:NKI524361 NUE524357:NUE524361 OEA524357:OEA524361 ONW524357:ONW524361 OXS524357:OXS524361 PHO524357:PHO524361 PRK524357:PRK524361 QBG524357:QBG524361 QLC524357:QLC524361 QUY524357:QUY524361 REU524357:REU524361 ROQ524357:ROQ524361 RYM524357:RYM524361 SII524357:SII524361 SSE524357:SSE524361 TCA524357:TCA524361 TLW524357:TLW524361 TVS524357:TVS524361 UFO524357:UFO524361 UPK524357:UPK524361 UZG524357:UZG524361 VJC524357:VJC524361 VSY524357:VSY524361 WCU524357:WCU524361 WMQ524357:WMQ524361 WWM524357:WWM524361 AE589893:AE589897 KA589893:KA589897 TW589893:TW589897 ADS589893:ADS589897 ANO589893:ANO589897 AXK589893:AXK589897 BHG589893:BHG589897 BRC589893:BRC589897 CAY589893:CAY589897 CKU589893:CKU589897 CUQ589893:CUQ589897 DEM589893:DEM589897 DOI589893:DOI589897 DYE589893:DYE589897 EIA589893:EIA589897 ERW589893:ERW589897 FBS589893:FBS589897 FLO589893:FLO589897 FVK589893:FVK589897 GFG589893:GFG589897 GPC589893:GPC589897 GYY589893:GYY589897 HIU589893:HIU589897 HSQ589893:HSQ589897 ICM589893:ICM589897 IMI589893:IMI589897 IWE589893:IWE589897 JGA589893:JGA589897 JPW589893:JPW589897 JZS589893:JZS589897 KJO589893:KJO589897 KTK589893:KTK589897 LDG589893:LDG589897 LNC589893:LNC589897 LWY589893:LWY589897 MGU589893:MGU589897 MQQ589893:MQQ589897 NAM589893:NAM589897 NKI589893:NKI589897 NUE589893:NUE589897 OEA589893:OEA589897 ONW589893:ONW589897 OXS589893:OXS589897 PHO589893:PHO589897 PRK589893:PRK589897 QBG589893:QBG589897 QLC589893:QLC589897 QUY589893:QUY589897 REU589893:REU589897 ROQ589893:ROQ589897 RYM589893:RYM589897 SII589893:SII589897 SSE589893:SSE589897 TCA589893:TCA589897 TLW589893:TLW589897 TVS589893:TVS589897 UFO589893:UFO589897 UPK589893:UPK589897 UZG589893:UZG589897 VJC589893:VJC589897 VSY589893:VSY589897 WCU589893:WCU589897 WMQ589893:WMQ589897 WWM589893:WWM589897 AE655429:AE655433 KA655429:KA655433 TW655429:TW655433 ADS655429:ADS655433 ANO655429:ANO655433 AXK655429:AXK655433 BHG655429:BHG655433 BRC655429:BRC655433 CAY655429:CAY655433 CKU655429:CKU655433 CUQ655429:CUQ655433 DEM655429:DEM655433 DOI655429:DOI655433 DYE655429:DYE655433 EIA655429:EIA655433 ERW655429:ERW655433 FBS655429:FBS655433 FLO655429:FLO655433 FVK655429:FVK655433 GFG655429:GFG655433 GPC655429:GPC655433 GYY655429:GYY655433 HIU655429:HIU655433 HSQ655429:HSQ655433 ICM655429:ICM655433 IMI655429:IMI655433 IWE655429:IWE655433 JGA655429:JGA655433 JPW655429:JPW655433 JZS655429:JZS655433 KJO655429:KJO655433 KTK655429:KTK655433 LDG655429:LDG655433 LNC655429:LNC655433 LWY655429:LWY655433 MGU655429:MGU655433 MQQ655429:MQQ655433 NAM655429:NAM655433 NKI655429:NKI655433 NUE655429:NUE655433 OEA655429:OEA655433 ONW655429:ONW655433 OXS655429:OXS655433 PHO655429:PHO655433 PRK655429:PRK655433 QBG655429:QBG655433 QLC655429:QLC655433 QUY655429:QUY655433 REU655429:REU655433 ROQ655429:ROQ655433 RYM655429:RYM655433 SII655429:SII655433 SSE655429:SSE655433 TCA655429:TCA655433 TLW655429:TLW655433 TVS655429:TVS655433 UFO655429:UFO655433 UPK655429:UPK655433 UZG655429:UZG655433 VJC655429:VJC655433 VSY655429:VSY655433 WCU655429:WCU655433 WMQ655429:WMQ655433 WWM655429:WWM655433 AE720965:AE720969 KA720965:KA720969 TW720965:TW720969 ADS720965:ADS720969 ANO720965:ANO720969 AXK720965:AXK720969 BHG720965:BHG720969 BRC720965:BRC720969 CAY720965:CAY720969 CKU720965:CKU720969 CUQ720965:CUQ720969 DEM720965:DEM720969 DOI720965:DOI720969 DYE720965:DYE720969 EIA720965:EIA720969 ERW720965:ERW720969 FBS720965:FBS720969 FLO720965:FLO720969 FVK720965:FVK720969 GFG720965:GFG720969 GPC720965:GPC720969 GYY720965:GYY720969 HIU720965:HIU720969 HSQ720965:HSQ720969 ICM720965:ICM720969 IMI720965:IMI720969 IWE720965:IWE720969 JGA720965:JGA720969 JPW720965:JPW720969 JZS720965:JZS720969 KJO720965:KJO720969 KTK720965:KTK720969 LDG720965:LDG720969 LNC720965:LNC720969 LWY720965:LWY720969 MGU720965:MGU720969 MQQ720965:MQQ720969 NAM720965:NAM720969 NKI720965:NKI720969 NUE720965:NUE720969 OEA720965:OEA720969 ONW720965:ONW720969 OXS720965:OXS720969 PHO720965:PHO720969 PRK720965:PRK720969 QBG720965:QBG720969 QLC720965:QLC720969 QUY720965:QUY720969 REU720965:REU720969 ROQ720965:ROQ720969 RYM720965:RYM720969 SII720965:SII720969 SSE720965:SSE720969 TCA720965:TCA720969 TLW720965:TLW720969 TVS720965:TVS720969 UFO720965:UFO720969 UPK720965:UPK720969 UZG720965:UZG720969 VJC720965:VJC720969 VSY720965:VSY720969 WCU720965:WCU720969 WMQ720965:WMQ720969 WWM720965:WWM720969 AE786501:AE786505 KA786501:KA786505 TW786501:TW786505 ADS786501:ADS786505 ANO786501:ANO786505 AXK786501:AXK786505 BHG786501:BHG786505 BRC786501:BRC786505 CAY786501:CAY786505 CKU786501:CKU786505 CUQ786501:CUQ786505 DEM786501:DEM786505 DOI786501:DOI786505 DYE786501:DYE786505 EIA786501:EIA786505 ERW786501:ERW786505 FBS786501:FBS786505 FLO786501:FLO786505 FVK786501:FVK786505 GFG786501:GFG786505 GPC786501:GPC786505 GYY786501:GYY786505 HIU786501:HIU786505 HSQ786501:HSQ786505 ICM786501:ICM786505 IMI786501:IMI786505 IWE786501:IWE786505 JGA786501:JGA786505 JPW786501:JPW786505 JZS786501:JZS786505 KJO786501:KJO786505 KTK786501:KTK786505 LDG786501:LDG786505 LNC786501:LNC786505 LWY786501:LWY786505 MGU786501:MGU786505 MQQ786501:MQQ786505 NAM786501:NAM786505 NKI786501:NKI786505 NUE786501:NUE786505 OEA786501:OEA786505 ONW786501:ONW786505 OXS786501:OXS786505 PHO786501:PHO786505 PRK786501:PRK786505 QBG786501:QBG786505 QLC786501:QLC786505 QUY786501:QUY786505 REU786501:REU786505 ROQ786501:ROQ786505 RYM786501:RYM786505 SII786501:SII786505 SSE786501:SSE786505 TCA786501:TCA786505 TLW786501:TLW786505 TVS786501:TVS786505 UFO786501:UFO786505 UPK786501:UPK786505 UZG786501:UZG786505 VJC786501:VJC786505 VSY786501:VSY786505 WCU786501:WCU786505 WMQ786501:WMQ786505 WWM786501:WWM786505 AE852037:AE852041 KA852037:KA852041 TW852037:TW852041 ADS852037:ADS852041 ANO852037:ANO852041 AXK852037:AXK852041 BHG852037:BHG852041 BRC852037:BRC852041 CAY852037:CAY852041 CKU852037:CKU852041 CUQ852037:CUQ852041 DEM852037:DEM852041 DOI852037:DOI852041 DYE852037:DYE852041 EIA852037:EIA852041 ERW852037:ERW852041 FBS852037:FBS852041 FLO852037:FLO852041 FVK852037:FVK852041 GFG852037:GFG852041 GPC852037:GPC852041 GYY852037:GYY852041 HIU852037:HIU852041 HSQ852037:HSQ852041 ICM852037:ICM852041 IMI852037:IMI852041 IWE852037:IWE852041 JGA852037:JGA852041 JPW852037:JPW852041 JZS852037:JZS852041 KJO852037:KJO852041 KTK852037:KTK852041 LDG852037:LDG852041 LNC852037:LNC852041 LWY852037:LWY852041 MGU852037:MGU852041 MQQ852037:MQQ852041 NAM852037:NAM852041 NKI852037:NKI852041 NUE852037:NUE852041 OEA852037:OEA852041 ONW852037:ONW852041 OXS852037:OXS852041 PHO852037:PHO852041 PRK852037:PRK852041 QBG852037:QBG852041 QLC852037:QLC852041 QUY852037:QUY852041 REU852037:REU852041 ROQ852037:ROQ852041 RYM852037:RYM852041 SII852037:SII852041 SSE852037:SSE852041 TCA852037:TCA852041 TLW852037:TLW852041 TVS852037:TVS852041 UFO852037:UFO852041 UPK852037:UPK852041 UZG852037:UZG852041 VJC852037:VJC852041 VSY852037:VSY852041 WCU852037:WCU852041 WMQ852037:WMQ852041 WWM852037:WWM852041 AE917573:AE917577 KA917573:KA917577 TW917573:TW917577 ADS917573:ADS917577 ANO917573:ANO917577 AXK917573:AXK917577 BHG917573:BHG917577 BRC917573:BRC917577 CAY917573:CAY917577 CKU917573:CKU917577 CUQ917573:CUQ917577 DEM917573:DEM917577 DOI917573:DOI917577 DYE917573:DYE917577 EIA917573:EIA917577 ERW917573:ERW917577 FBS917573:FBS917577 FLO917573:FLO917577 FVK917573:FVK917577 GFG917573:GFG917577 GPC917573:GPC917577 GYY917573:GYY917577 HIU917573:HIU917577 HSQ917573:HSQ917577 ICM917573:ICM917577 IMI917573:IMI917577 IWE917573:IWE917577 JGA917573:JGA917577 JPW917573:JPW917577 JZS917573:JZS917577 KJO917573:KJO917577 KTK917573:KTK917577 LDG917573:LDG917577 LNC917573:LNC917577 LWY917573:LWY917577 MGU917573:MGU917577 MQQ917573:MQQ917577 NAM917573:NAM917577 NKI917573:NKI917577 NUE917573:NUE917577 OEA917573:OEA917577 ONW917573:ONW917577 OXS917573:OXS917577 PHO917573:PHO917577 PRK917573:PRK917577 QBG917573:QBG917577 QLC917573:QLC917577 QUY917573:QUY917577 REU917573:REU917577 ROQ917573:ROQ917577 RYM917573:RYM917577 SII917573:SII917577 SSE917573:SSE917577 TCA917573:TCA917577 TLW917573:TLW917577 TVS917573:TVS917577 UFO917573:UFO917577 UPK917573:UPK917577 UZG917573:UZG917577 VJC917573:VJC917577 VSY917573:VSY917577 WCU917573:WCU917577 WMQ917573:WMQ917577 WWM917573:WWM917577 AE983109:AE983113 KA983109:KA983113 TW983109:TW983113 ADS983109:ADS983113 ANO983109:ANO983113 AXK983109:AXK983113 BHG983109:BHG983113 BRC983109:BRC983113 CAY983109:CAY983113 CKU983109:CKU983113 CUQ983109:CUQ983113 DEM983109:DEM983113 DOI983109:DOI983113 DYE983109:DYE983113 EIA983109:EIA983113 ERW983109:ERW983113 FBS983109:FBS983113 FLO983109:FLO983113 FVK983109:FVK983113 GFG983109:GFG983113 GPC983109:GPC983113 GYY983109:GYY983113 HIU983109:HIU983113 HSQ983109:HSQ983113 ICM983109:ICM983113 IMI983109:IMI983113 IWE983109:IWE983113 JGA983109:JGA983113 JPW983109:JPW983113 JZS983109:JZS983113 KJO983109:KJO983113 KTK983109:KTK983113 LDG983109:LDG983113 LNC983109:LNC983113 LWY983109:LWY983113 MGU983109:MGU983113 MQQ983109:MQQ983113 NAM983109:NAM983113 NKI983109:NKI983113 NUE983109:NUE983113 OEA983109:OEA983113 ONW983109:ONW983113 OXS983109:OXS983113 PHO983109:PHO983113 PRK983109:PRK983113 QBG983109:QBG983113 QLC983109:QLC983113 QUY983109:QUY983113 REU983109:REU983113 ROQ983109:ROQ983113 RYM983109:RYM983113 SII983109:SII983113 SSE983109:SSE983113 TCA983109:TCA983113 TLW983109:TLW983113 TVS983109:TVS983113 UFO983109:UFO983113 UPK983109:UPK983113 UZG983109:UZG983113 VJC983109:VJC983113 VSY983109:VSY983113 WCU983109:WCU983113 WMQ983109:WMQ983113 WWM983109:WWM983113 AB69:AB73 JX69:JX73 TT69:TT73 ADP69:ADP73 ANL69:ANL73 AXH69:AXH73 BHD69:BHD73 BQZ69:BQZ73 CAV69:CAV73 CKR69:CKR73 CUN69:CUN73 DEJ69:DEJ73 DOF69:DOF73 DYB69:DYB73 EHX69:EHX73 ERT69:ERT73 FBP69:FBP73 FLL69:FLL73 FVH69:FVH73 GFD69:GFD73 GOZ69:GOZ73 GYV69:GYV73 HIR69:HIR73 HSN69:HSN73 ICJ69:ICJ73 IMF69:IMF73 IWB69:IWB73 JFX69:JFX73 JPT69:JPT73 JZP69:JZP73 KJL69:KJL73 KTH69:KTH73 LDD69:LDD73 LMZ69:LMZ73 LWV69:LWV73 MGR69:MGR73 MQN69:MQN73 NAJ69:NAJ73 NKF69:NKF73 NUB69:NUB73 ODX69:ODX73 ONT69:ONT73 OXP69:OXP73 PHL69:PHL73 PRH69:PRH73 QBD69:QBD73 QKZ69:QKZ73 QUV69:QUV73 RER69:RER73 RON69:RON73 RYJ69:RYJ73 SIF69:SIF73 SSB69:SSB73 TBX69:TBX73 TLT69:TLT73 TVP69:TVP73 UFL69:UFL73 UPH69:UPH73 UZD69:UZD73 VIZ69:VIZ73 VSV69:VSV73 WCR69:WCR73 WMN69:WMN73 WWJ69:WWJ73 AB65605:AB65609 JX65605:JX65609 TT65605:TT65609 ADP65605:ADP65609 ANL65605:ANL65609 AXH65605:AXH65609 BHD65605:BHD65609 BQZ65605:BQZ65609 CAV65605:CAV65609 CKR65605:CKR65609 CUN65605:CUN65609 DEJ65605:DEJ65609 DOF65605:DOF65609 DYB65605:DYB65609 EHX65605:EHX65609 ERT65605:ERT65609 FBP65605:FBP65609 FLL65605:FLL65609 FVH65605:FVH65609 GFD65605:GFD65609 GOZ65605:GOZ65609 GYV65605:GYV65609 HIR65605:HIR65609 HSN65605:HSN65609 ICJ65605:ICJ65609 IMF65605:IMF65609 IWB65605:IWB65609 JFX65605:JFX65609 JPT65605:JPT65609 JZP65605:JZP65609 KJL65605:KJL65609 KTH65605:KTH65609 LDD65605:LDD65609 LMZ65605:LMZ65609 LWV65605:LWV65609 MGR65605:MGR65609 MQN65605:MQN65609 NAJ65605:NAJ65609 NKF65605:NKF65609 NUB65605:NUB65609 ODX65605:ODX65609 ONT65605:ONT65609 OXP65605:OXP65609 PHL65605:PHL65609 PRH65605:PRH65609 QBD65605:QBD65609 QKZ65605:QKZ65609 QUV65605:QUV65609 RER65605:RER65609 RON65605:RON65609 RYJ65605:RYJ65609 SIF65605:SIF65609 SSB65605:SSB65609 TBX65605:TBX65609 TLT65605:TLT65609 TVP65605:TVP65609 UFL65605:UFL65609 UPH65605:UPH65609 UZD65605:UZD65609 VIZ65605:VIZ65609 VSV65605:VSV65609 WCR65605:WCR65609 WMN65605:WMN65609 WWJ65605:WWJ65609 AB131141:AB131145 JX131141:JX131145 TT131141:TT131145 ADP131141:ADP131145 ANL131141:ANL131145 AXH131141:AXH131145 BHD131141:BHD131145 BQZ131141:BQZ131145 CAV131141:CAV131145 CKR131141:CKR131145 CUN131141:CUN131145 DEJ131141:DEJ131145 DOF131141:DOF131145 DYB131141:DYB131145 EHX131141:EHX131145 ERT131141:ERT131145 FBP131141:FBP131145 FLL131141:FLL131145 FVH131141:FVH131145 GFD131141:GFD131145 GOZ131141:GOZ131145 GYV131141:GYV131145 HIR131141:HIR131145 HSN131141:HSN131145 ICJ131141:ICJ131145 IMF131141:IMF131145 IWB131141:IWB131145 JFX131141:JFX131145 JPT131141:JPT131145 JZP131141:JZP131145 KJL131141:KJL131145 KTH131141:KTH131145 LDD131141:LDD131145 LMZ131141:LMZ131145 LWV131141:LWV131145 MGR131141:MGR131145 MQN131141:MQN131145 NAJ131141:NAJ131145 NKF131141:NKF131145 NUB131141:NUB131145 ODX131141:ODX131145 ONT131141:ONT131145 OXP131141:OXP131145 PHL131141:PHL131145 PRH131141:PRH131145 QBD131141:QBD131145 QKZ131141:QKZ131145 QUV131141:QUV131145 RER131141:RER131145 RON131141:RON131145 RYJ131141:RYJ131145 SIF131141:SIF131145 SSB131141:SSB131145 TBX131141:TBX131145 TLT131141:TLT131145 TVP131141:TVP131145 UFL131141:UFL131145 UPH131141:UPH131145 UZD131141:UZD131145 VIZ131141:VIZ131145 VSV131141:VSV131145 WCR131141:WCR131145 WMN131141:WMN131145 WWJ131141:WWJ131145 AB196677:AB196681 JX196677:JX196681 TT196677:TT196681 ADP196677:ADP196681 ANL196677:ANL196681 AXH196677:AXH196681 BHD196677:BHD196681 BQZ196677:BQZ196681 CAV196677:CAV196681 CKR196677:CKR196681 CUN196677:CUN196681 DEJ196677:DEJ196681 DOF196677:DOF196681 DYB196677:DYB196681 EHX196677:EHX196681 ERT196677:ERT196681 FBP196677:FBP196681 FLL196677:FLL196681 FVH196677:FVH196681 GFD196677:GFD196681 GOZ196677:GOZ196681 GYV196677:GYV196681 HIR196677:HIR196681 HSN196677:HSN196681 ICJ196677:ICJ196681 IMF196677:IMF196681 IWB196677:IWB196681 JFX196677:JFX196681 JPT196677:JPT196681 JZP196677:JZP196681 KJL196677:KJL196681 KTH196677:KTH196681 LDD196677:LDD196681 LMZ196677:LMZ196681 LWV196677:LWV196681 MGR196677:MGR196681 MQN196677:MQN196681 NAJ196677:NAJ196681 NKF196677:NKF196681 NUB196677:NUB196681 ODX196677:ODX196681 ONT196677:ONT196681 OXP196677:OXP196681 PHL196677:PHL196681 PRH196677:PRH196681 QBD196677:QBD196681 QKZ196677:QKZ196681 QUV196677:QUV196681 RER196677:RER196681 RON196677:RON196681 RYJ196677:RYJ196681 SIF196677:SIF196681 SSB196677:SSB196681 TBX196677:TBX196681 TLT196677:TLT196681 TVP196677:TVP196681 UFL196677:UFL196681 UPH196677:UPH196681 UZD196677:UZD196681 VIZ196677:VIZ196681 VSV196677:VSV196681 WCR196677:WCR196681 WMN196677:WMN196681 WWJ196677:WWJ196681 AB262213:AB262217 JX262213:JX262217 TT262213:TT262217 ADP262213:ADP262217 ANL262213:ANL262217 AXH262213:AXH262217 BHD262213:BHD262217 BQZ262213:BQZ262217 CAV262213:CAV262217 CKR262213:CKR262217 CUN262213:CUN262217 DEJ262213:DEJ262217 DOF262213:DOF262217 DYB262213:DYB262217 EHX262213:EHX262217 ERT262213:ERT262217 FBP262213:FBP262217 FLL262213:FLL262217 FVH262213:FVH262217 GFD262213:GFD262217 GOZ262213:GOZ262217 GYV262213:GYV262217 HIR262213:HIR262217 HSN262213:HSN262217 ICJ262213:ICJ262217 IMF262213:IMF262217 IWB262213:IWB262217 JFX262213:JFX262217 JPT262213:JPT262217 JZP262213:JZP262217 KJL262213:KJL262217 KTH262213:KTH262217 LDD262213:LDD262217 LMZ262213:LMZ262217 LWV262213:LWV262217 MGR262213:MGR262217 MQN262213:MQN262217 NAJ262213:NAJ262217 NKF262213:NKF262217 NUB262213:NUB262217 ODX262213:ODX262217 ONT262213:ONT262217 OXP262213:OXP262217 PHL262213:PHL262217 PRH262213:PRH262217 QBD262213:QBD262217 QKZ262213:QKZ262217 QUV262213:QUV262217 RER262213:RER262217 RON262213:RON262217 RYJ262213:RYJ262217 SIF262213:SIF262217 SSB262213:SSB262217 TBX262213:TBX262217 TLT262213:TLT262217 TVP262213:TVP262217 UFL262213:UFL262217 UPH262213:UPH262217 UZD262213:UZD262217 VIZ262213:VIZ262217 VSV262213:VSV262217 WCR262213:WCR262217 WMN262213:WMN262217 WWJ262213:WWJ262217 AB327749:AB327753 JX327749:JX327753 TT327749:TT327753 ADP327749:ADP327753 ANL327749:ANL327753 AXH327749:AXH327753 BHD327749:BHD327753 BQZ327749:BQZ327753 CAV327749:CAV327753 CKR327749:CKR327753 CUN327749:CUN327753 DEJ327749:DEJ327753 DOF327749:DOF327753 DYB327749:DYB327753 EHX327749:EHX327753 ERT327749:ERT327753 FBP327749:FBP327753 FLL327749:FLL327753 FVH327749:FVH327753 GFD327749:GFD327753 GOZ327749:GOZ327753 GYV327749:GYV327753 HIR327749:HIR327753 HSN327749:HSN327753 ICJ327749:ICJ327753 IMF327749:IMF327753 IWB327749:IWB327753 JFX327749:JFX327753 JPT327749:JPT327753 JZP327749:JZP327753 KJL327749:KJL327753 KTH327749:KTH327753 LDD327749:LDD327753 LMZ327749:LMZ327753 LWV327749:LWV327753 MGR327749:MGR327753 MQN327749:MQN327753 NAJ327749:NAJ327753 NKF327749:NKF327753 NUB327749:NUB327753 ODX327749:ODX327753 ONT327749:ONT327753 OXP327749:OXP327753 PHL327749:PHL327753 PRH327749:PRH327753 QBD327749:QBD327753 QKZ327749:QKZ327753 QUV327749:QUV327753 RER327749:RER327753 RON327749:RON327753 RYJ327749:RYJ327753 SIF327749:SIF327753 SSB327749:SSB327753 TBX327749:TBX327753 TLT327749:TLT327753 TVP327749:TVP327753 UFL327749:UFL327753 UPH327749:UPH327753 UZD327749:UZD327753 VIZ327749:VIZ327753 VSV327749:VSV327753 WCR327749:WCR327753 WMN327749:WMN327753 WWJ327749:WWJ327753 AB393285:AB393289 JX393285:JX393289 TT393285:TT393289 ADP393285:ADP393289 ANL393285:ANL393289 AXH393285:AXH393289 BHD393285:BHD393289 BQZ393285:BQZ393289 CAV393285:CAV393289 CKR393285:CKR393289 CUN393285:CUN393289 DEJ393285:DEJ393289 DOF393285:DOF393289 DYB393285:DYB393289 EHX393285:EHX393289 ERT393285:ERT393289 FBP393285:FBP393289 FLL393285:FLL393289 FVH393285:FVH393289 GFD393285:GFD393289 GOZ393285:GOZ393289 GYV393285:GYV393289 HIR393285:HIR393289 HSN393285:HSN393289 ICJ393285:ICJ393289 IMF393285:IMF393289 IWB393285:IWB393289 JFX393285:JFX393289 JPT393285:JPT393289 JZP393285:JZP393289 KJL393285:KJL393289 KTH393285:KTH393289 LDD393285:LDD393289 LMZ393285:LMZ393289 LWV393285:LWV393289 MGR393285:MGR393289 MQN393285:MQN393289 NAJ393285:NAJ393289 NKF393285:NKF393289 NUB393285:NUB393289 ODX393285:ODX393289 ONT393285:ONT393289 OXP393285:OXP393289 PHL393285:PHL393289 PRH393285:PRH393289 QBD393285:QBD393289 QKZ393285:QKZ393289 QUV393285:QUV393289 RER393285:RER393289 RON393285:RON393289 RYJ393285:RYJ393289 SIF393285:SIF393289 SSB393285:SSB393289 TBX393285:TBX393289 TLT393285:TLT393289 TVP393285:TVP393289 UFL393285:UFL393289 UPH393285:UPH393289 UZD393285:UZD393289 VIZ393285:VIZ393289 VSV393285:VSV393289 WCR393285:WCR393289 WMN393285:WMN393289 WWJ393285:WWJ393289 AB458821:AB458825 JX458821:JX458825 TT458821:TT458825 ADP458821:ADP458825 ANL458821:ANL458825 AXH458821:AXH458825 BHD458821:BHD458825 BQZ458821:BQZ458825 CAV458821:CAV458825 CKR458821:CKR458825 CUN458821:CUN458825 DEJ458821:DEJ458825 DOF458821:DOF458825 DYB458821:DYB458825 EHX458821:EHX458825 ERT458821:ERT458825 FBP458821:FBP458825 FLL458821:FLL458825 FVH458821:FVH458825 GFD458821:GFD458825 GOZ458821:GOZ458825 GYV458821:GYV458825 HIR458821:HIR458825 HSN458821:HSN458825 ICJ458821:ICJ458825 IMF458821:IMF458825 IWB458821:IWB458825 JFX458821:JFX458825 JPT458821:JPT458825 JZP458821:JZP458825 KJL458821:KJL458825 KTH458821:KTH458825 LDD458821:LDD458825 LMZ458821:LMZ458825 LWV458821:LWV458825 MGR458821:MGR458825 MQN458821:MQN458825 NAJ458821:NAJ458825 NKF458821:NKF458825 NUB458821:NUB458825 ODX458821:ODX458825 ONT458821:ONT458825 OXP458821:OXP458825 PHL458821:PHL458825 PRH458821:PRH458825 QBD458821:QBD458825 QKZ458821:QKZ458825 QUV458821:QUV458825 RER458821:RER458825 RON458821:RON458825 RYJ458821:RYJ458825 SIF458821:SIF458825 SSB458821:SSB458825 TBX458821:TBX458825 TLT458821:TLT458825 TVP458821:TVP458825 UFL458821:UFL458825 UPH458821:UPH458825 UZD458821:UZD458825 VIZ458821:VIZ458825 VSV458821:VSV458825 WCR458821:WCR458825 WMN458821:WMN458825 WWJ458821:WWJ458825 AB524357:AB524361 JX524357:JX524361 TT524357:TT524361 ADP524357:ADP524361 ANL524357:ANL524361 AXH524357:AXH524361 BHD524357:BHD524361 BQZ524357:BQZ524361 CAV524357:CAV524361 CKR524357:CKR524361 CUN524357:CUN524361 DEJ524357:DEJ524361 DOF524357:DOF524361 DYB524357:DYB524361 EHX524357:EHX524361 ERT524357:ERT524361 FBP524357:FBP524361 FLL524357:FLL524361 FVH524357:FVH524361 GFD524357:GFD524361 GOZ524357:GOZ524361 GYV524357:GYV524361 HIR524357:HIR524361 HSN524357:HSN524361 ICJ524357:ICJ524361 IMF524357:IMF524361 IWB524357:IWB524361 JFX524357:JFX524361 JPT524357:JPT524361 JZP524357:JZP524361 KJL524357:KJL524361 KTH524357:KTH524361 LDD524357:LDD524361 LMZ524357:LMZ524361 LWV524357:LWV524361 MGR524357:MGR524361 MQN524357:MQN524361 NAJ524357:NAJ524361 NKF524357:NKF524361 NUB524357:NUB524361 ODX524357:ODX524361 ONT524357:ONT524361 OXP524357:OXP524361 PHL524357:PHL524361 PRH524357:PRH524361 QBD524357:QBD524361 QKZ524357:QKZ524361 QUV524357:QUV524361 RER524357:RER524361 RON524357:RON524361 RYJ524357:RYJ524361 SIF524357:SIF524361 SSB524357:SSB524361 TBX524357:TBX524361 TLT524357:TLT524361 TVP524357:TVP524361 UFL524357:UFL524361 UPH524357:UPH524361 UZD524357:UZD524361 VIZ524357:VIZ524361 VSV524357:VSV524361 WCR524357:WCR524361 WMN524357:WMN524361 WWJ524357:WWJ524361 AB589893:AB589897 JX589893:JX589897 TT589893:TT589897 ADP589893:ADP589897 ANL589893:ANL589897 AXH589893:AXH589897 BHD589893:BHD589897 BQZ589893:BQZ589897 CAV589893:CAV589897 CKR589893:CKR589897 CUN589893:CUN589897 DEJ589893:DEJ589897 DOF589893:DOF589897 DYB589893:DYB589897 EHX589893:EHX589897 ERT589893:ERT589897 FBP589893:FBP589897 FLL589893:FLL589897 FVH589893:FVH589897 GFD589893:GFD589897 GOZ589893:GOZ589897 GYV589893:GYV589897 HIR589893:HIR589897 HSN589893:HSN589897 ICJ589893:ICJ589897 IMF589893:IMF589897 IWB589893:IWB589897 JFX589893:JFX589897 JPT589893:JPT589897 JZP589893:JZP589897 KJL589893:KJL589897 KTH589893:KTH589897 LDD589893:LDD589897 LMZ589893:LMZ589897 LWV589893:LWV589897 MGR589893:MGR589897 MQN589893:MQN589897 NAJ589893:NAJ589897 NKF589893:NKF589897 NUB589893:NUB589897 ODX589893:ODX589897 ONT589893:ONT589897 OXP589893:OXP589897 PHL589893:PHL589897 PRH589893:PRH589897 QBD589893:QBD589897 QKZ589893:QKZ589897 QUV589893:QUV589897 RER589893:RER589897 RON589893:RON589897 RYJ589893:RYJ589897 SIF589893:SIF589897 SSB589893:SSB589897 TBX589893:TBX589897 TLT589893:TLT589897 TVP589893:TVP589897 UFL589893:UFL589897 UPH589893:UPH589897 UZD589893:UZD589897 VIZ589893:VIZ589897 VSV589893:VSV589897 WCR589893:WCR589897 WMN589893:WMN589897 WWJ589893:WWJ589897 AB655429:AB655433 JX655429:JX655433 TT655429:TT655433 ADP655429:ADP655433 ANL655429:ANL655433 AXH655429:AXH655433 BHD655429:BHD655433 BQZ655429:BQZ655433 CAV655429:CAV655433 CKR655429:CKR655433 CUN655429:CUN655433 DEJ655429:DEJ655433 DOF655429:DOF655433 DYB655429:DYB655433 EHX655429:EHX655433 ERT655429:ERT655433 FBP655429:FBP655433 FLL655429:FLL655433 FVH655429:FVH655433 GFD655429:GFD655433 GOZ655429:GOZ655433 GYV655429:GYV655433 HIR655429:HIR655433 HSN655429:HSN655433 ICJ655429:ICJ655433 IMF655429:IMF655433 IWB655429:IWB655433 JFX655429:JFX655433 JPT655429:JPT655433 JZP655429:JZP655433 KJL655429:KJL655433 KTH655429:KTH655433 LDD655429:LDD655433 LMZ655429:LMZ655433 LWV655429:LWV655433 MGR655429:MGR655433 MQN655429:MQN655433 NAJ655429:NAJ655433 NKF655429:NKF655433 NUB655429:NUB655433 ODX655429:ODX655433 ONT655429:ONT655433 OXP655429:OXP655433 PHL655429:PHL655433 PRH655429:PRH655433 QBD655429:QBD655433 QKZ655429:QKZ655433 QUV655429:QUV655433 RER655429:RER655433 RON655429:RON655433 RYJ655429:RYJ655433 SIF655429:SIF655433 SSB655429:SSB655433 TBX655429:TBX655433 TLT655429:TLT655433 TVP655429:TVP655433 UFL655429:UFL655433 UPH655429:UPH655433 UZD655429:UZD655433 VIZ655429:VIZ655433 VSV655429:VSV655433 WCR655429:WCR655433 WMN655429:WMN655433 WWJ655429:WWJ655433 AB720965:AB720969 JX720965:JX720969 TT720965:TT720969 ADP720965:ADP720969 ANL720965:ANL720969 AXH720965:AXH720969 BHD720965:BHD720969 BQZ720965:BQZ720969 CAV720965:CAV720969 CKR720965:CKR720969 CUN720965:CUN720969 DEJ720965:DEJ720969 DOF720965:DOF720969 DYB720965:DYB720969 EHX720965:EHX720969 ERT720965:ERT720969 FBP720965:FBP720969 FLL720965:FLL720969 FVH720965:FVH720969 GFD720965:GFD720969 GOZ720965:GOZ720969 GYV720965:GYV720969 HIR720965:HIR720969 HSN720965:HSN720969 ICJ720965:ICJ720969 IMF720965:IMF720969 IWB720965:IWB720969 JFX720965:JFX720969 JPT720965:JPT720969 JZP720965:JZP720969 KJL720965:KJL720969 KTH720965:KTH720969 LDD720965:LDD720969 LMZ720965:LMZ720969 LWV720965:LWV720969 MGR720965:MGR720969 MQN720965:MQN720969 NAJ720965:NAJ720969 NKF720965:NKF720969 NUB720965:NUB720969 ODX720965:ODX720969 ONT720965:ONT720969 OXP720965:OXP720969 PHL720965:PHL720969 PRH720965:PRH720969 QBD720965:QBD720969 QKZ720965:QKZ720969 QUV720965:QUV720969 RER720965:RER720969 RON720965:RON720969 RYJ720965:RYJ720969 SIF720965:SIF720969 SSB720965:SSB720969 TBX720965:TBX720969 TLT720965:TLT720969 TVP720965:TVP720969 UFL720965:UFL720969 UPH720965:UPH720969 UZD720965:UZD720969 VIZ720965:VIZ720969 VSV720965:VSV720969 WCR720965:WCR720969 WMN720965:WMN720969 WWJ720965:WWJ720969 AB786501:AB786505 JX786501:JX786505 TT786501:TT786505 ADP786501:ADP786505 ANL786501:ANL786505 AXH786501:AXH786505 BHD786501:BHD786505 BQZ786501:BQZ786505 CAV786501:CAV786505 CKR786501:CKR786505 CUN786501:CUN786505 DEJ786501:DEJ786505 DOF786501:DOF786505 DYB786501:DYB786505 EHX786501:EHX786505 ERT786501:ERT786505 FBP786501:FBP786505 FLL786501:FLL786505 FVH786501:FVH786505 GFD786501:GFD786505 GOZ786501:GOZ786505 GYV786501:GYV786505 HIR786501:HIR786505 HSN786501:HSN786505 ICJ786501:ICJ786505 IMF786501:IMF786505 IWB786501:IWB786505 JFX786501:JFX786505 JPT786501:JPT786505 JZP786501:JZP786505 KJL786501:KJL786505 KTH786501:KTH786505 LDD786501:LDD786505 LMZ786501:LMZ786505 LWV786501:LWV786505 MGR786501:MGR786505 MQN786501:MQN786505 NAJ786501:NAJ786505 NKF786501:NKF786505 NUB786501:NUB786505 ODX786501:ODX786505 ONT786501:ONT786505 OXP786501:OXP786505 PHL786501:PHL786505 PRH786501:PRH786505 QBD786501:QBD786505 QKZ786501:QKZ786505 QUV786501:QUV786505 RER786501:RER786505 RON786501:RON786505 RYJ786501:RYJ786505 SIF786501:SIF786505 SSB786501:SSB786505 TBX786501:TBX786505 TLT786501:TLT786505 TVP786501:TVP786505 UFL786501:UFL786505 UPH786501:UPH786505 UZD786501:UZD786505 VIZ786501:VIZ786505 VSV786501:VSV786505 WCR786501:WCR786505 WMN786501:WMN786505 WWJ786501:WWJ786505 AB852037:AB852041 JX852037:JX852041 TT852037:TT852041 ADP852037:ADP852041 ANL852037:ANL852041 AXH852037:AXH852041 BHD852037:BHD852041 BQZ852037:BQZ852041 CAV852037:CAV852041 CKR852037:CKR852041 CUN852037:CUN852041 DEJ852037:DEJ852041 DOF852037:DOF852041 DYB852037:DYB852041 EHX852037:EHX852041 ERT852037:ERT852041 FBP852037:FBP852041 FLL852037:FLL852041 FVH852037:FVH852041 GFD852037:GFD852041 GOZ852037:GOZ852041 GYV852037:GYV852041 HIR852037:HIR852041 HSN852037:HSN852041 ICJ852037:ICJ852041 IMF852037:IMF852041 IWB852037:IWB852041 JFX852037:JFX852041 JPT852037:JPT852041 JZP852037:JZP852041 KJL852037:KJL852041 KTH852037:KTH852041 LDD852037:LDD852041 LMZ852037:LMZ852041 LWV852037:LWV852041 MGR852037:MGR852041 MQN852037:MQN852041 NAJ852037:NAJ852041 NKF852037:NKF852041 NUB852037:NUB852041 ODX852037:ODX852041 ONT852037:ONT852041 OXP852037:OXP852041 PHL852037:PHL852041 PRH852037:PRH852041 QBD852037:QBD852041 QKZ852037:QKZ852041 QUV852037:QUV852041 RER852037:RER852041 RON852037:RON852041 RYJ852037:RYJ852041 SIF852037:SIF852041 SSB852037:SSB852041 TBX852037:TBX852041 TLT852037:TLT852041 TVP852037:TVP852041 UFL852037:UFL852041 UPH852037:UPH852041 UZD852037:UZD852041 VIZ852037:VIZ852041 VSV852037:VSV852041 WCR852037:WCR852041 WMN852037:WMN852041 WWJ852037:WWJ852041 AB917573:AB917577 JX917573:JX917577 TT917573:TT917577 ADP917573:ADP917577 ANL917573:ANL917577 AXH917573:AXH917577 BHD917573:BHD917577 BQZ917573:BQZ917577 CAV917573:CAV917577 CKR917573:CKR917577 CUN917573:CUN917577 DEJ917573:DEJ917577 DOF917573:DOF917577 DYB917573:DYB917577 EHX917573:EHX917577 ERT917573:ERT917577 FBP917573:FBP917577 FLL917573:FLL917577 FVH917573:FVH917577 GFD917573:GFD917577 GOZ917573:GOZ917577 GYV917573:GYV917577 HIR917573:HIR917577 HSN917573:HSN917577 ICJ917573:ICJ917577 IMF917573:IMF917577 IWB917573:IWB917577 JFX917573:JFX917577 JPT917573:JPT917577 JZP917573:JZP917577 KJL917573:KJL917577 KTH917573:KTH917577 LDD917573:LDD917577 LMZ917573:LMZ917577 LWV917573:LWV917577 MGR917573:MGR917577 MQN917573:MQN917577 NAJ917573:NAJ917577 NKF917573:NKF917577 NUB917573:NUB917577 ODX917573:ODX917577 ONT917573:ONT917577 OXP917573:OXP917577 PHL917573:PHL917577 PRH917573:PRH917577 QBD917573:QBD917577 QKZ917573:QKZ917577 QUV917573:QUV917577 RER917573:RER917577 RON917573:RON917577 RYJ917573:RYJ917577 SIF917573:SIF917577 SSB917573:SSB917577 TBX917573:TBX917577 TLT917573:TLT917577 TVP917573:TVP917577 UFL917573:UFL917577 UPH917573:UPH917577 UZD917573:UZD917577 VIZ917573:VIZ917577 VSV917573:VSV917577 WCR917573:WCR917577 WMN917573:WMN917577 WWJ917573:WWJ917577 AB983109:AB983113 JX983109:JX983113 TT983109:TT983113 ADP983109:ADP983113 ANL983109:ANL983113 AXH983109:AXH983113 BHD983109:BHD983113 BQZ983109:BQZ983113 CAV983109:CAV983113 CKR983109:CKR983113 CUN983109:CUN983113 DEJ983109:DEJ983113 DOF983109:DOF983113 DYB983109:DYB983113 EHX983109:EHX983113 ERT983109:ERT983113 FBP983109:FBP983113 FLL983109:FLL983113 FVH983109:FVH983113 GFD983109:GFD983113 GOZ983109:GOZ983113 GYV983109:GYV983113 HIR983109:HIR983113 HSN983109:HSN983113 ICJ983109:ICJ983113 IMF983109:IMF983113 IWB983109:IWB983113 JFX983109:JFX983113 JPT983109:JPT983113 JZP983109:JZP983113 KJL983109:KJL983113 KTH983109:KTH983113 LDD983109:LDD983113 LMZ983109:LMZ983113 LWV983109:LWV983113 MGR983109:MGR983113 MQN983109:MQN983113 NAJ983109:NAJ983113 NKF983109:NKF983113 NUB983109:NUB983113 ODX983109:ODX983113 ONT983109:ONT983113 OXP983109:OXP983113 PHL983109:PHL983113 PRH983109:PRH983113 QBD983109:QBD983113 QKZ983109:QKZ983113 QUV983109:QUV983113 RER983109:RER983113 RON983109:RON983113 RYJ983109:RYJ983113 SIF983109:SIF983113 SSB983109:SSB983113 TBX983109:TBX983113 TLT983109:TLT983113 TVP983109:TVP983113 UFL983109:UFL983113 UPH983109:UPH983113 UZD983109:UZD983113 VIZ983109:VIZ983113 VSV983109:VSV983113 WCR983109:WCR983113 WMN983109:WMN983113 WWJ983109:WWJ983113" xr:uid="{00000000-0002-0000-4000-000000000000}">
      <formula1>-1000000000000000000</formula1>
      <formula2>1000000000000000000</formula2>
    </dataValidation>
  </dataValidations>
  <printOptions horizontalCentered="1"/>
  <pageMargins left="0.70866141732283505" right="0.70866141732283505" top="0.74803149606299202" bottom="0.74803149606299202" header="0.31496062992126" footer="0.31496062992126"/>
  <pageSetup paperSize="14" scale="22" orientation="portrait"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L70"/>
  <sheetViews>
    <sheetView view="pageBreakPreview" zoomScale="60" zoomScaleNormal="100" workbookViewId="0">
      <selection activeCell="Q32" sqref="Q32"/>
    </sheetView>
  </sheetViews>
  <sheetFormatPr baseColWidth="10" defaultColWidth="8.83203125" defaultRowHeight="15"/>
  <cols>
    <col min="1" max="1" width="74" customWidth="1"/>
    <col min="2" max="2" width="6.83203125" customWidth="1"/>
    <col min="3" max="4" width="6.5" customWidth="1"/>
    <col min="5" max="5" width="6.83203125" customWidth="1"/>
    <col min="6" max="6" width="8" customWidth="1"/>
    <col min="7" max="7" width="7.5" customWidth="1"/>
    <col min="8" max="8" width="5.83203125" customWidth="1"/>
    <col min="9" max="9" width="6.83203125" customWidth="1"/>
    <col min="10" max="10" width="9.1640625" customWidth="1"/>
    <col min="11" max="11" width="12.5" customWidth="1"/>
    <col min="12" max="12" width="6.83203125" bestFit="1" customWidth="1"/>
  </cols>
  <sheetData>
    <row r="1" spans="1:12">
      <c r="A1" s="683" t="s">
        <v>843</v>
      </c>
      <c r="B1" s="683"/>
      <c r="C1" s="683"/>
      <c r="D1" s="683"/>
      <c r="E1" s="683"/>
      <c r="F1" s="683"/>
      <c r="G1" s="683"/>
      <c r="H1" s="683"/>
      <c r="I1" s="683"/>
      <c r="J1" s="683"/>
      <c r="K1" s="683"/>
      <c r="L1" s="683"/>
    </row>
    <row r="2" spans="1:12">
      <c r="A2" s="685" t="s">
        <v>0</v>
      </c>
      <c r="B2" s="684" t="s">
        <v>1</v>
      </c>
      <c r="C2" s="684"/>
      <c r="D2" s="684" t="s">
        <v>2</v>
      </c>
      <c r="E2" s="684"/>
      <c r="F2" s="684" t="s">
        <v>3</v>
      </c>
      <c r="G2" s="684"/>
      <c r="H2" s="684" t="s">
        <v>4</v>
      </c>
      <c r="I2" s="684"/>
      <c r="J2" s="684" t="s">
        <v>5</v>
      </c>
      <c r="K2" s="684" t="s">
        <v>6</v>
      </c>
      <c r="L2" s="684" t="s">
        <v>7</v>
      </c>
    </row>
    <row r="3" spans="1:12" ht="43.5" customHeight="1">
      <c r="A3" s="685"/>
      <c r="B3" s="157" t="s">
        <v>8</v>
      </c>
      <c r="C3" s="157" t="s">
        <v>9</v>
      </c>
      <c r="D3" s="157" t="s">
        <v>8</v>
      </c>
      <c r="E3" s="157" t="s">
        <v>9</v>
      </c>
      <c r="F3" s="157" t="s">
        <v>8</v>
      </c>
      <c r="G3" s="157" t="s">
        <v>9</v>
      </c>
      <c r="H3" s="157" t="s">
        <v>8</v>
      </c>
      <c r="I3" s="157" t="s">
        <v>9</v>
      </c>
      <c r="J3" s="684"/>
      <c r="K3" s="684"/>
      <c r="L3" s="684"/>
    </row>
    <row r="4" spans="1:12">
      <c r="A4" s="4" t="s">
        <v>10</v>
      </c>
      <c r="B4" s="6"/>
      <c r="C4" s="6"/>
      <c r="D4" s="6"/>
      <c r="E4" s="6"/>
      <c r="F4" s="6"/>
      <c r="G4" s="6"/>
      <c r="H4" s="6"/>
      <c r="I4" s="6"/>
      <c r="J4" s="6"/>
      <c r="K4" s="6"/>
      <c r="L4" s="6"/>
    </row>
    <row r="5" spans="1:12">
      <c r="A5" s="5" t="s">
        <v>11</v>
      </c>
      <c r="B5" s="6"/>
      <c r="C5" s="6"/>
      <c r="D5" s="6"/>
      <c r="E5" s="6"/>
      <c r="F5" s="7"/>
      <c r="G5" s="7"/>
      <c r="H5" s="6"/>
      <c r="I5" s="6"/>
      <c r="J5" s="6"/>
      <c r="K5" s="6"/>
      <c r="L5" s="6"/>
    </row>
    <row r="6" spans="1:12">
      <c r="A6" s="3" t="s">
        <v>12</v>
      </c>
      <c r="B6" s="8"/>
      <c r="C6" s="8"/>
      <c r="D6" s="8"/>
      <c r="E6" s="8"/>
      <c r="F6" s="8"/>
      <c r="G6" s="8"/>
      <c r="H6" s="11">
        <f>B6+D6+F6</f>
        <v>0</v>
      </c>
      <c r="I6" s="11">
        <f>C6+E6+G6</f>
        <v>0</v>
      </c>
      <c r="J6" s="8"/>
      <c r="K6" s="8"/>
      <c r="L6" s="11">
        <f>J6+K6</f>
        <v>0</v>
      </c>
    </row>
    <row r="7" spans="1:12">
      <c r="A7" s="3" t="s">
        <v>13</v>
      </c>
      <c r="B7" s="8"/>
      <c r="C7" s="8"/>
      <c r="D7" s="8"/>
      <c r="E7" s="8"/>
      <c r="F7" s="8"/>
      <c r="G7" s="8"/>
      <c r="H7" s="11">
        <f t="shared" ref="H7:H27" si="0">B7+D7+F7</f>
        <v>0</v>
      </c>
      <c r="I7" s="11">
        <f t="shared" ref="I7:I27" si="1">C7+E7+G7</f>
        <v>0</v>
      </c>
      <c r="J7" s="8"/>
      <c r="K7" s="8"/>
      <c r="L7" s="11">
        <f t="shared" ref="L7:L27" si="2">J7+K7</f>
        <v>0</v>
      </c>
    </row>
    <row r="8" spans="1:12">
      <c r="A8" s="3" t="s">
        <v>14</v>
      </c>
      <c r="B8" s="8"/>
      <c r="C8" s="8"/>
      <c r="D8" s="8"/>
      <c r="E8" s="8"/>
      <c r="F8" s="8"/>
      <c r="G8" s="8"/>
      <c r="H8" s="11">
        <f t="shared" si="0"/>
        <v>0</v>
      </c>
      <c r="I8" s="11">
        <f t="shared" si="1"/>
        <v>0</v>
      </c>
      <c r="J8" s="8"/>
      <c r="K8" s="8"/>
      <c r="L8" s="11">
        <f t="shared" si="2"/>
        <v>0</v>
      </c>
    </row>
    <row r="9" spans="1:12">
      <c r="A9" s="3" t="s">
        <v>15</v>
      </c>
      <c r="B9" s="8"/>
      <c r="C9" s="8"/>
      <c r="D9" s="8"/>
      <c r="E9" s="8"/>
      <c r="F9" s="8"/>
      <c r="G9" s="8"/>
      <c r="H9" s="11">
        <f t="shared" si="0"/>
        <v>0</v>
      </c>
      <c r="I9" s="11">
        <f t="shared" si="1"/>
        <v>0</v>
      </c>
      <c r="J9" s="8"/>
      <c r="K9" s="8"/>
      <c r="L9" s="11">
        <f t="shared" si="2"/>
        <v>0</v>
      </c>
    </row>
    <row r="10" spans="1:12">
      <c r="A10" s="3" t="s">
        <v>16</v>
      </c>
      <c r="B10" s="8"/>
      <c r="C10" s="8"/>
      <c r="D10" s="9"/>
      <c r="E10" s="9"/>
      <c r="F10" s="8"/>
      <c r="G10" s="8"/>
      <c r="H10" s="11">
        <f t="shared" si="0"/>
        <v>0</v>
      </c>
      <c r="I10" s="11">
        <f t="shared" si="1"/>
        <v>0</v>
      </c>
      <c r="J10" s="8"/>
      <c r="K10" s="8"/>
      <c r="L10" s="11">
        <f t="shared" si="2"/>
        <v>0</v>
      </c>
    </row>
    <row r="11" spans="1:12">
      <c r="A11" s="3" t="s">
        <v>17</v>
      </c>
      <c r="B11" s="8"/>
      <c r="C11" s="8"/>
      <c r="D11" s="8"/>
      <c r="E11" s="8"/>
      <c r="F11" s="8"/>
      <c r="G11" s="8"/>
      <c r="H11" s="11">
        <f t="shared" si="0"/>
        <v>0</v>
      </c>
      <c r="I11" s="11">
        <f t="shared" si="1"/>
        <v>0</v>
      </c>
      <c r="J11" s="8"/>
      <c r="K11" s="8"/>
      <c r="L11" s="11">
        <f t="shared" si="2"/>
        <v>0</v>
      </c>
    </row>
    <row r="12" spans="1:12">
      <c r="A12" s="3" t="s">
        <v>18</v>
      </c>
      <c r="B12" s="8"/>
      <c r="C12" s="8"/>
      <c r="D12" s="8"/>
      <c r="E12" s="8"/>
      <c r="F12" s="8"/>
      <c r="G12" s="8"/>
      <c r="H12" s="11">
        <f t="shared" si="0"/>
        <v>0</v>
      </c>
      <c r="I12" s="11">
        <f t="shared" si="1"/>
        <v>0</v>
      </c>
      <c r="J12" s="8"/>
      <c r="K12" s="8"/>
      <c r="L12" s="11">
        <f t="shared" si="2"/>
        <v>0</v>
      </c>
    </row>
    <row r="13" spans="1:12">
      <c r="A13" s="3" t="s">
        <v>19</v>
      </c>
      <c r="B13" s="8"/>
      <c r="C13" s="8"/>
      <c r="D13" s="8"/>
      <c r="E13" s="8"/>
      <c r="F13" s="8"/>
      <c r="G13" s="8"/>
      <c r="H13" s="11">
        <f t="shared" si="0"/>
        <v>0</v>
      </c>
      <c r="I13" s="11">
        <f t="shared" si="1"/>
        <v>0</v>
      </c>
      <c r="J13" s="8"/>
      <c r="K13" s="8"/>
      <c r="L13" s="11">
        <f t="shared" si="2"/>
        <v>0</v>
      </c>
    </row>
    <row r="14" spans="1:12">
      <c r="A14" s="3" t="s">
        <v>20</v>
      </c>
      <c r="B14" s="8"/>
      <c r="C14" s="8"/>
      <c r="D14" s="8"/>
      <c r="E14" s="8"/>
      <c r="F14" s="8"/>
      <c r="G14" s="8"/>
      <c r="H14" s="11">
        <f t="shared" si="0"/>
        <v>0</v>
      </c>
      <c r="I14" s="11">
        <f t="shared" si="1"/>
        <v>0</v>
      </c>
      <c r="J14" s="8"/>
      <c r="K14" s="8"/>
      <c r="L14" s="11">
        <f t="shared" si="2"/>
        <v>0</v>
      </c>
    </row>
    <row r="15" spans="1:12">
      <c r="A15" s="3" t="s">
        <v>21</v>
      </c>
      <c r="B15" s="8"/>
      <c r="C15" s="8"/>
      <c r="D15" s="8"/>
      <c r="E15" s="8"/>
      <c r="F15" s="8"/>
      <c r="G15" s="8"/>
      <c r="H15" s="11">
        <f t="shared" si="0"/>
        <v>0</v>
      </c>
      <c r="I15" s="11">
        <f t="shared" si="1"/>
        <v>0</v>
      </c>
      <c r="J15" s="8"/>
      <c r="K15" s="8"/>
      <c r="L15" s="11">
        <f t="shared" si="2"/>
        <v>0</v>
      </c>
    </row>
    <row r="16" spans="1:12">
      <c r="A16" s="3" t="s">
        <v>22</v>
      </c>
      <c r="B16" s="8"/>
      <c r="C16" s="8"/>
      <c r="D16" s="8"/>
      <c r="E16" s="8"/>
      <c r="F16" s="8"/>
      <c r="G16" s="8"/>
      <c r="H16" s="11">
        <f t="shared" si="0"/>
        <v>0</v>
      </c>
      <c r="I16" s="11">
        <f t="shared" si="1"/>
        <v>0</v>
      </c>
      <c r="J16" s="8"/>
      <c r="K16" s="8"/>
      <c r="L16" s="11">
        <f t="shared" si="2"/>
        <v>0</v>
      </c>
    </row>
    <row r="17" spans="1:12">
      <c r="A17" s="3" t="s">
        <v>23</v>
      </c>
      <c r="B17" s="8"/>
      <c r="C17" s="8"/>
      <c r="D17" s="8"/>
      <c r="E17" s="8"/>
      <c r="F17" s="8"/>
      <c r="G17" s="8"/>
      <c r="H17" s="11">
        <f t="shared" si="0"/>
        <v>0</v>
      </c>
      <c r="I17" s="11">
        <f t="shared" si="1"/>
        <v>0</v>
      </c>
      <c r="J17" s="8"/>
      <c r="K17" s="8"/>
      <c r="L17" s="11">
        <f t="shared" si="2"/>
        <v>0</v>
      </c>
    </row>
    <row r="18" spans="1:12">
      <c r="A18" s="3" t="s">
        <v>24</v>
      </c>
      <c r="B18" s="8"/>
      <c r="C18" s="8"/>
      <c r="D18" s="9"/>
      <c r="E18" s="9"/>
      <c r="F18" s="8"/>
      <c r="G18" s="8"/>
      <c r="H18" s="11">
        <f t="shared" si="0"/>
        <v>0</v>
      </c>
      <c r="I18" s="11">
        <f t="shared" si="1"/>
        <v>0</v>
      </c>
      <c r="J18" s="8"/>
      <c r="K18" s="8"/>
      <c r="L18" s="11">
        <f t="shared" si="2"/>
        <v>0</v>
      </c>
    </row>
    <row r="19" spans="1:12" ht="19">
      <c r="A19" s="3" t="s">
        <v>25</v>
      </c>
      <c r="B19" s="8"/>
      <c r="C19" s="8"/>
      <c r="D19" s="9"/>
      <c r="E19" s="9"/>
      <c r="F19" s="8"/>
      <c r="G19" s="8"/>
      <c r="H19" s="164">
        <f t="shared" si="0"/>
        <v>0</v>
      </c>
      <c r="I19" s="11">
        <f t="shared" si="1"/>
        <v>0</v>
      </c>
      <c r="J19" s="8"/>
      <c r="K19" s="8"/>
      <c r="L19" s="11">
        <f t="shared" si="2"/>
        <v>0</v>
      </c>
    </row>
    <row r="20" spans="1:12">
      <c r="A20" s="3" t="s">
        <v>26</v>
      </c>
      <c r="B20" s="8"/>
      <c r="C20" s="8"/>
      <c r="D20" s="8"/>
      <c r="E20" s="8"/>
      <c r="F20" s="8"/>
      <c r="G20" s="8"/>
      <c r="H20" s="11">
        <f t="shared" si="0"/>
        <v>0</v>
      </c>
      <c r="I20" s="11">
        <f t="shared" si="1"/>
        <v>0</v>
      </c>
      <c r="J20" s="8"/>
      <c r="K20" s="8"/>
      <c r="L20" s="11">
        <f t="shared" si="2"/>
        <v>0</v>
      </c>
    </row>
    <row r="21" spans="1:12">
      <c r="A21" s="3" t="s">
        <v>27</v>
      </c>
      <c r="B21" s="8"/>
      <c r="C21" s="8"/>
      <c r="D21" s="9"/>
      <c r="E21" s="9"/>
      <c r="F21" s="8"/>
      <c r="G21" s="8"/>
      <c r="H21" s="11">
        <f t="shared" si="0"/>
        <v>0</v>
      </c>
      <c r="I21" s="11">
        <f t="shared" si="1"/>
        <v>0</v>
      </c>
      <c r="J21" s="8"/>
      <c r="K21" s="8"/>
      <c r="L21" s="11">
        <f t="shared" si="2"/>
        <v>0</v>
      </c>
    </row>
    <row r="22" spans="1:12">
      <c r="A22" s="3" t="s">
        <v>28</v>
      </c>
      <c r="B22" s="8"/>
      <c r="C22" s="8"/>
      <c r="D22" s="9"/>
      <c r="E22" s="9"/>
      <c r="F22" s="8"/>
      <c r="G22" s="8"/>
      <c r="H22" s="11">
        <f t="shared" si="0"/>
        <v>0</v>
      </c>
      <c r="I22" s="11">
        <f t="shared" si="1"/>
        <v>0</v>
      </c>
      <c r="J22" s="8"/>
      <c r="K22" s="8"/>
      <c r="L22" s="11">
        <f t="shared" si="2"/>
        <v>0</v>
      </c>
    </row>
    <row r="23" spans="1:12">
      <c r="A23" s="3" t="s">
        <v>29</v>
      </c>
      <c r="B23" s="8"/>
      <c r="C23" s="8"/>
      <c r="D23" s="9"/>
      <c r="E23" s="9"/>
      <c r="F23" s="8"/>
      <c r="G23" s="8"/>
      <c r="H23" s="11">
        <f t="shared" si="0"/>
        <v>0</v>
      </c>
      <c r="I23" s="11">
        <f t="shared" si="1"/>
        <v>0</v>
      </c>
      <c r="J23" s="8"/>
      <c r="K23" s="8"/>
      <c r="L23" s="11">
        <f t="shared" si="2"/>
        <v>0</v>
      </c>
    </row>
    <row r="24" spans="1:12">
      <c r="A24" s="3" t="s">
        <v>30</v>
      </c>
      <c r="B24" s="8"/>
      <c r="C24" s="8"/>
      <c r="D24" s="8"/>
      <c r="E24" s="8"/>
      <c r="F24" s="8"/>
      <c r="G24" s="8"/>
      <c r="H24" s="11">
        <f t="shared" si="0"/>
        <v>0</v>
      </c>
      <c r="I24" s="11">
        <f t="shared" si="1"/>
        <v>0</v>
      </c>
      <c r="J24" s="8"/>
      <c r="K24" s="8"/>
      <c r="L24" s="11">
        <f t="shared" si="2"/>
        <v>0</v>
      </c>
    </row>
    <row r="25" spans="1:12" ht="20">
      <c r="A25" s="575" t="s">
        <v>31</v>
      </c>
      <c r="B25" s="8"/>
      <c r="C25" s="8"/>
      <c r="D25" s="9"/>
      <c r="E25" s="9"/>
      <c r="F25" s="8"/>
      <c r="G25" s="8"/>
      <c r="H25" s="11">
        <f t="shared" si="0"/>
        <v>0</v>
      </c>
      <c r="I25" s="11">
        <f t="shared" si="1"/>
        <v>0</v>
      </c>
      <c r="J25" s="8"/>
      <c r="K25" s="8"/>
      <c r="L25" s="11">
        <f t="shared" si="2"/>
        <v>0</v>
      </c>
    </row>
    <row r="26" spans="1:12">
      <c r="A26" s="3" t="s">
        <v>32</v>
      </c>
      <c r="B26" s="8"/>
      <c r="C26" s="8"/>
      <c r="D26" s="9"/>
      <c r="E26" s="9"/>
      <c r="F26" s="8"/>
      <c r="G26" s="8"/>
      <c r="H26" s="11">
        <f t="shared" si="0"/>
        <v>0</v>
      </c>
      <c r="I26" s="11">
        <f t="shared" si="1"/>
        <v>0</v>
      </c>
      <c r="J26" s="8"/>
      <c r="K26" s="8"/>
      <c r="L26" s="11">
        <f t="shared" si="2"/>
        <v>0</v>
      </c>
    </row>
    <row r="27" spans="1:12">
      <c r="A27" s="3" t="s">
        <v>33</v>
      </c>
      <c r="B27" s="8"/>
      <c r="C27" s="9"/>
      <c r="D27" s="9"/>
      <c r="E27" s="9"/>
      <c r="F27" s="8"/>
      <c r="G27" s="8"/>
      <c r="H27" s="11">
        <f t="shared" si="0"/>
        <v>0</v>
      </c>
      <c r="I27" s="11">
        <f t="shared" si="1"/>
        <v>0</v>
      </c>
      <c r="J27" s="8"/>
      <c r="K27" s="8"/>
      <c r="L27" s="11">
        <f t="shared" si="2"/>
        <v>0</v>
      </c>
    </row>
    <row r="28" spans="1:12">
      <c r="A28" s="5" t="s">
        <v>34</v>
      </c>
      <c r="B28" s="12">
        <f t="shared" ref="B28:G28" si="3">SUM(B6:B27)</f>
        <v>0</v>
      </c>
      <c r="C28" s="12">
        <f t="shared" si="3"/>
        <v>0</v>
      </c>
      <c r="D28" s="12">
        <f t="shared" si="3"/>
        <v>0</v>
      </c>
      <c r="E28" s="12">
        <f t="shared" si="3"/>
        <v>0</v>
      </c>
      <c r="F28" s="12">
        <f t="shared" si="3"/>
        <v>0</v>
      </c>
      <c r="G28" s="12">
        <f t="shared" si="3"/>
        <v>0</v>
      </c>
      <c r="H28" s="12">
        <f>SUM(H6:H27)</f>
        <v>0</v>
      </c>
      <c r="I28" s="12">
        <f>SUM(I6:I27)</f>
        <v>0</v>
      </c>
      <c r="J28" s="12">
        <f>SUM(J6:J27)</f>
        <v>0</v>
      </c>
      <c r="K28" s="12">
        <f>SUM(K6:K27)</f>
        <v>0</v>
      </c>
      <c r="L28" s="12">
        <f>SUM(L6:L27)</f>
        <v>0</v>
      </c>
    </row>
    <row r="29" spans="1:12">
      <c r="A29" s="5" t="s">
        <v>35</v>
      </c>
      <c r="B29" s="6">
        <v>0</v>
      </c>
      <c r="C29" s="6" t="s">
        <v>111</v>
      </c>
      <c r="D29" s="6" t="s">
        <v>111</v>
      </c>
      <c r="E29" s="6" t="s">
        <v>111</v>
      </c>
      <c r="F29" s="7">
        <v>0</v>
      </c>
      <c r="G29" s="7">
        <v>0</v>
      </c>
      <c r="H29" s="6"/>
      <c r="I29" s="6"/>
      <c r="J29" s="6"/>
      <c r="K29" s="6"/>
      <c r="L29" s="6"/>
    </row>
    <row r="30" spans="1:12">
      <c r="A30" s="3" t="s">
        <v>36</v>
      </c>
      <c r="B30" s="8"/>
      <c r="C30" s="8"/>
      <c r="D30" s="8"/>
      <c r="E30" s="8"/>
      <c r="F30" s="8"/>
      <c r="G30" s="8"/>
      <c r="H30" s="11">
        <f>B30+D30+F30</f>
        <v>0</v>
      </c>
      <c r="I30" s="11">
        <f>C30+E30+G30</f>
        <v>0</v>
      </c>
      <c r="J30" s="8"/>
      <c r="K30" s="8"/>
      <c r="L30" s="11">
        <f t="shared" ref="L30:L41" si="4">J30+K30</f>
        <v>0</v>
      </c>
    </row>
    <row r="31" spans="1:12">
      <c r="A31" s="3" t="s">
        <v>37</v>
      </c>
      <c r="B31" s="8"/>
      <c r="C31" s="8"/>
      <c r="D31" s="8"/>
      <c r="E31" s="8"/>
      <c r="F31" s="8"/>
      <c r="G31" s="8"/>
      <c r="H31" s="11">
        <f t="shared" ref="H31:H41" si="5">B31+D31+F31</f>
        <v>0</v>
      </c>
      <c r="I31" s="11">
        <f t="shared" ref="I31:I41" si="6">C31+E31+G31</f>
        <v>0</v>
      </c>
      <c r="J31" s="8"/>
      <c r="K31" s="8"/>
      <c r="L31" s="11">
        <f t="shared" si="4"/>
        <v>0</v>
      </c>
    </row>
    <row r="32" spans="1:12">
      <c r="A32" s="3" t="s">
        <v>38</v>
      </c>
      <c r="B32" s="8"/>
      <c r="C32" s="8"/>
      <c r="D32" s="9"/>
      <c r="E32" s="9"/>
      <c r="F32" s="8"/>
      <c r="G32" s="8"/>
      <c r="H32" s="11">
        <f t="shared" si="5"/>
        <v>0</v>
      </c>
      <c r="I32" s="11">
        <f t="shared" si="6"/>
        <v>0</v>
      </c>
      <c r="J32" s="8"/>
      <c r="K32" s="8"/>
      <c r="L32" s="11">
        <f t="shared" si="4"/>
        <v>0</v>
      </c>
    </row>
    <row r="33" spans="1:12">
      <c r="A33" s="3" t="s">
        <v>39</v>
      </c>
      <c r="B33" s="8"/>
      <c r="C33" s="8"/>
      <c r="D33" s="9"/>
      <c r="E33" s="9"/>
      <c r="F33" s="8"/>
      <c r="G33" s="8"/>
      <c r="H33" s="11">
        <f t="shared" si="5"/>
        <v>0</v>
      </c>
      <c r="I33" s="11">
        <f t="shared" si="6"/>
        <v>0</v>
      </c>
      <c r="J33" s="8"/>
      <c r="K33" s="8"/>
      <c r="L33" s="11">
        <f t="shared" si="4"/>
        <v>0</v>
      </c>
    </row>
    <row r="34" spans="1:12">
      <c r="A34" s="3" t="s">
        <v>40</v>
      </c>
      <c r="B34" s="8"/>
      <c r="C34" s="8"/>
      <c r="D34" s="9"/>
      <c r="E34" s="9"/>
      <c r="F34" s="8"/>
      <c r="G34" s="8"/>
      <c r="H34" s="11">
        <f t="shared" si="5"/>
        <v>0</v>
      </c>
      <c r="I34" s="11">
        <f t="shared" si="6"/>
        <v>0</v>
      </c>
      <c r="J34" s="8"/>
      <c r="K34" s="8"/>
      <c r="L34" s="11">
        <f t="shared" si="4"/>
        <v>0</v>
      </c>
    </row>
    <row r="35" spans="1:12">
      <c r="A35" s="3" t="s">
        <v>41</v>
      </c>
      <c r="B35" s="8"/>
      <c r="C35" s="8"/>
      <c r="D35" s="9"/>
      <c r="E35" s="9"/>
      <c r="F35" s="8"/>
      <c r="G35" s="8"/>
      <c r="H35" s="11">
        <f t="shared" si="5"/>
        <v>0</v>
      </c>
      <c r="I35" s="11">
        <f t="shared" si="6"/>
        <v>0</v>
      </c>
      <c r="J35" s="8"/>
      <c r="K35" s="8"/>
      <c r="L35" s="11">
        <f t="shared" si="4"/>
        <v>0</v>
      </c>
    </row>
    <row r="36" spans="1:12">
      <c r="A36" s="3" t="s">
        <v>42</v>
      </c>
      <c r="B36" s="8"/>
      <c r="C36" s="8"/>
      <c r="D36" s="9"/>
      <c r="E36" s="9"/>
      <c r="F36" s="8"/>
      <c r="G36" s="8"/>
      <c r="H36" s="11">
        <f t="shared" si="5"/>
        <v>0</v>
      </c>
      <c r="I36" s="11">
        <f t="shared" si="6"/>
        <v>0</v>
      </c>
      <c r="J36" s="8"/>
      <c r="K36" s="8"/>
      <c r="L36" s="11">
        <f t="shared" si="4"/>
        <v>0</v>
      </c>
    </row>
    <row r="37" spans="1:12">
      <c r="A37" s="3" t="s">
        <v>43</v>
      </c>
      <c r="B37" s="8"/>
      <c r="C37" s="8"/>
      <c r="D37" s="8"/>
      <c r="E37" s="8"/>
      <c r="F37" s="8"/>
      <c r="G37" s="8"/>
      <c r="H37" s="11">
        <f t="shared" si="5"/>
        <v>0</v>
      </c>
      <c r="I37" s="11">
        <f t="shared" si="6"/>
        <v>0</v>
      </c>
      <c r="J37" s="8"/>
      <c r="K37" s="8"/>
      <c r="L37" s="11">
        <f t="shared" si="4"/>
        <v>0</v>
      </c>
    </row>
    <row r="38" spans="1:12">
      <c r="A38" s="3" t="s">
        <v>44</v>
      </c>
      <c r="B38" s="8"/>
      <c r="C38" s="8"/>
      <c r="D38" s="9"/>
      <c r="E38" s="9"/>
      <c r="F38" s="8"/>
      <c r="G38" s="8"/>
      <c r="H38" s="11">
        <f t="shared" si="5"/>
        <v>0</v>
      </c>
      <c r="I38" s="11">
        <f t="shared" si="6"/>
        <v>0</v>
      </c>
      <c r="J38" s="9"/>
      <c r="K38" s="8"/>
      <c r="L38" s="11">
        <f t="shared" si="4"/>
        <v>0</v>
      </c>
    </row>
    <row r="39" spans="1:12">
      <c r="A39" s="3" t="s">
        <v>45</v>
      </c>
      <c r="B39" s="8"/>
      <c r="C39" s="8"/>
      <c r="D39" s="9"/>
      <c r="E39" s="9"/>
      <c r="F39" s="8"/>
      <c r="G39" s="8"/>
      <c r="H39" s="11">
        <f t="shared" si="5"/>
        <v>0</v>
      </c>
      <c r="I39" s="11">
        <f t="shared" si="6"/>
        <v>0</v>
      </c>
      <c r="J39" s="8"/>
      <c r="K39" s="8"/>
      <c r="L39" s="11">
        <f t="shared" si="4"/>
        <v>0</v>
      </c>
    </row>
    <row r="40" spans="1:12">
      <c r="A40" s="3" t="s">
        <v>46</v>
      </c>
      <c r="B40" s="8"/>
      <c r="C40" s="9"/>
      <c r="D40" s="9"/>
      <c r="E40" s="9"/>
      <c r="F40" s="8"/>
      <c r="G40" s="8"/>
      <c r="H40" s="11">
        <f t="shared" si="5"/>
        <v>0</v>
      </c>
      <c r="I40" s="11">
        <f t="shared" si="6"/>
        <v>0</v>
      </c>
      <c r="J40" s="9"/>
      <c r="K40" s="8"/>
      <c r="L40" s="11">
        <f t="shared" si="4"/>
        <v>0</v>
      </c>
    </row>
    <row r="41" spans="1:12">
      <c r="A41" s="3" t="s">
        <v>47</v>
      </c>
      <c r="B41" s="8"/>
      <c r="C41" s="9"/>
      <c r="D41" s="8"/>
      <c r="E41" s="9"/>
      <c r="F41" s="8"/>
      <c r="G41" s="8"/>
      <c r="H41" s="11">
        <f t="shared" si="5"/>
        <v>0</v>
      </c>
      <c r="I41" s="11">
        <f t="shared" si="6"/>
        <v>0</v>
      </c>
      <c r="J41" s="9"/>
      <c r="K41" s="8"/>
      <c r="L41" s="11">
        <f t="shared" si="4"/>
        <v>0</v>
      </c>
    </row>
    <row r="42" spans="1:12">
      <c r="A42" s="5" t="s">
        <v>48</v>
      </c>
      <c r="B42" s="12">
        <f>SUM(B30:B41)</f>
        <v>0</v>
      </c>
      <c r="C42" s="12">
        <f t="shared" ref="C42:G42" si="7">SUM(C30:C41)</f>
        <v>0</v>
      </c>
      <c r="D42" s="12">
        <f t="shared" si="7"/>
        <v>0</v>
      </c>
      <c r="E42" s="12">
        <f t="shared" si="7"/>
        <v>0</v>
      </c>
      <c r="F42" s="12">
        <f t="shared" si="7"/>
        <v>0</v>
      </c>
      <c r="G42" s="12">
        <f t="shared" si="7"/>
        <v>0</v>
      </c>
      <c r="H42" s="12">
        <f>SUM(H30:H41)</f>
        <v>0</v>
      </c>
      <c r="I42" s="12">
        <f>SUM(I30:I41)</f>
        <v>0</v>
      </c>
      <c r="J42" s="12">
        <f>SUM(J30:J41)</f>
        <v>0</v>
      </c>
      <c r="K42" s="12">
        <f>SUM(K30:K41)</f>
        <v>0</v>
      </c>
      <c r="L42" s="12">
        <f>SUM(L30:L41)</f>
        <v>0</v>
      </c>
    </row>
    <row r="43" spans="1:12">
      <c r="A43" s="4" t="s">
        <v>49</v>
      </c>
      <c r="B43" s="12">
        <f t="shared" ref="B43:G43" si="8">B28+B42</f>
        <v>0</v>
      </c>
      <c r="C43" s="12">
        <f t="shared" si="8"/>
        <v>0</v>
      </c>
      <c r="D43" s="12">
        <f t="shared" si="8"/>
        <v>0</v>
      </c>
      <c r="E43" s="12">
        <f t="shared" si="8"/>
        <v>0</v>
      </c>
      <c r="F43" s="12">
        <f t="shared" si="8"/>
        <v>0</v>
      </c>
      <c r="G43" s="12">
        <f t="shared" si="8"/>
        <v>0</v>
      </c>
      <c r="H43" s="12">
        <f>H28+H42</f>
        <v>0</v>
      </c>
      <c r="I43" s="12">
        <f>I28+I42</f>
        <v>0</v>
      </c>
      <c r="J43" s="12">
        <f>J28+J42</f>
        <v>0</v>
      </c>
      <c r="K43" s="12">
        <f>K28+K42</f>
        <v>0</v>
      </c>
      <c r="L43" s="12">
        <f>L28+L42</f>
        <v>0</v>
      </c>
    </row>
    <row r="44" spans="1:12">
      <c r="A44" s="4" t="s">
        <v>112</v>
      </c>
      <c r="B44" s="6"/>
      <c r="C44" s="6"/>
      <c r="D44" s="6"/>
      <c r="E44" s="6"/>
      <c r="F44" s="7"/>
      <c r="G44" s="7"/>
      <c r="H44" s="6"/>
      <c r="I44" s="6"/>
      <c r="J44" s="6"/>
      <c r="K44" s="6"/>
      <c r="L44" s="6"/>
    </row>
    <row r="45" spans="1:12">
      <c r="A45" s="5" t="s">
        <v>50</v>
      </c>
      <c r="B45" s="6"/>
      <c r="C45" s="6"/>
      <c r="D45" s="6"/>
      <c r="E45" s="6"/>
      <c r="F45" s="7"/>
      <c r="G45" s="7"/>
      <c r="H45" s="6"/>
      <c r="I45" s="6"/>
      <c r="J45" s="6"/>
      <c r="K45" s="6"/>
      <c r="L45" s="6"/>
    </row>
    <row r="46" spans="1:12">
      <c r="A46" s="3" t="s">
        <v>51</v>
      </c>
      <c r="B46" s="8"/>
      <c r="C46" s="8"/>
      <c r="D46" s="8"/>
      <c r="E46" s="8"/>
      <c r="F46" s="8"/>
      <c r="G46" s="8"/>
      <c r="H46" s="11">
        <f t="shared" ref="H46:H52" si="9">B46+D46+F46</f>
        <v>0</v>
      </c>
      <c r="I46" s="11">
        <f t="shared" ref="I46:I52" si="10">C46+E46+G46</f>
        <v>0</v>
      </c>
      <c r="J46" s="8"/>
      <c r="K46" s="8"/>
      <c r="L46" s="11">
        <f t="shared" ref="L46:L52" si="11">J46+K46</f>
        <v>0</v>
      </c>
    </row>
    <row r="47" spans="1:12">
      <c r="A47" s="3" t="s">
        <v>52</v>
      </c>
      <c r="B47" s="8"/>
      <c r="C47" s="8"/>
      <c r="D47" s="9"/>
      <c r="E47" s="9"/>
      <c r="F47" s="8"/>
      <c r="G47" s="8"/>
      <c r="H47" s="11">
        <f t="shared" si="9"/>
        <v>0</v>
      </c>
      <c r="I47" s="11">
        <f t="shared" si="10"/>
        <v>0</v>
      </c>
      <c r="J47" s="8"/>
      <c r="K47" s="8"/>
      <c r="L47" s="11">
        <f t="shared" si="11"/>
        <v>0</v>
      </c>
    </row>
    <row r="48" spans="1:12">
      <c r="A48" s="3" t="s">
        <v>53</v>
      </c>
      <c r="B48" s="8"/>
      <c r="C48" s="8"/>
      <c r="D48" s="9"/>
      <c r="E48" s="9"/>
      <c r="F48" s="8"/>
      <c r="G48" s="8"/>
      <c r="H48" s="11">
        <f t="shared" si="9"/>
        <v>0</v>
      </c>
      <c r="I48" s="11">
        <f t="shared" si="10"/>
        <v>0</v>
      </c>
      <c r="J48" s="8"/>
      <c r="K48" s="8"/>
      <c r="L48" s="11">
        <f t="shared" si="11"/>
        <v>0</v>
      </c>
    </row>
    <row r="49" spans="1:12">
      <c r="A49" s="3" t="s">
        <v>54</v>
      </c>
      <c r="B49" s="8"/>
      <c r="C49" s="8"/>
      <c r="D49" s="8"/>
      <c r="E49" s="8"/>
      <c r="F49" s="8"/>
      <c r="G49" s="8"/>
      <c r="H49" s="11">
        <f t="shared" si="9"/>
        <v>0</v>
      </c>
      <c r="I49" s="11">
        <f t="shared" si="10"/>
        <v>0</v>
      </c>
      <c r="J49" s="8"/>
      <c r="K49" s="8"/>
      <c r="L49" s="11">
        <f t="shared" si="11"/>
        <v>0</v>
      </c>
    </row>
    <row r="50" spans="1:12">
      <c r="A50" s="3" t="s">
        <v>55</v>
      </c>
      <c r="B50" s="8"/>
      <c r="C50" s="8"/>
      <c r="D50" s="9"/>
      <c r="E50" s="9"/>
      <c r="F50" s="8"/>
      <c r="G50" s="8"/>
      <c r="H50" s="11">
        <f t="shared" si="9"/>
        <v>0</v>
      </c>
      <c r="I50" s="11">
        <f t="shared" si="10"/>
        <v>0</v>
      </c>
      <c r="J50" s="9"/>
      <c r="K50" s="8"/>
      <c r="L50" s="11">
        <f t="shared" si="11"/>
        <v>0</v>
      </c>
    </row>
    <row r="51" spans="1:12">
      <c r="A51" s="3" t="s">
        <v>56</v>
      </c>
      <c r="B51" s="8"/>
      <c r="C51" s="8"/>
      <c r="D51" s="9"/>
      <c r="E51" s="9"/>
      <c r="F51" s="8"/>
      <c r="G51" s="8"/>
      <c r="H51" s="11">
        <f t="shared" si="9"/>
        <v>0</v>
      </c>
      <c r="I51" s="11">
        <f t="shared" si="10"/>
        <v>0</v>
      </c>
      <c r="J51" s="9"/>
      <c r="K51" s="8"/>
      <c r="L51" s="11">
        <f t="shared" si="11"/>
        <v>0</v>
      </c>
    </row>
    <row r="52" spans="1:12">
      <c r="A52" s="3" t="s">
        <v>57</v>
      </c>
      <c r="B52" s="8"/>
      <c r="C52" s="8"/>
      <c r="D52" s="8"/>
      <c r="E52" s="8"/>
      <c r="F52" s="8"/>
      <c r="G52" s="8"/>
      <c r="H52" s="11">
        <f t="shared" si="9"/>
        <v>0</v>
      </c>
      <c r="I52" s="11">
        <f t="shared" si="10"/>
        <v>0</v>
      </c>
      <c r="J52" s="9"/>
      <c r="K52" s="8"/>
      <c r="L52" s="11">
        <f t="shared" si="11"/>
        <v>0</v>
      </c>
    </row>
    <row r="53" spans="1:12">
      <c r="A53" s="5" t="s">
        <v>58</v>
      </c>
      <c r="B53" s="12">
        <f t="shared" ref="B53:K53" si="12">SUM(B46:B52)</f>
        <v>0</v>
      </c>
      <c r="C53" s="12">
        <f t="shared" si="12"/>
        <v>0</v>
      </c>
      <c r="D53" s="12">
        <f t="shared" si="12"/>
        <v>0</v>
      </c>
      <c r="E53" s="12">
        <f t="shared" si="12"/>
        <v>0</v>
      </c>
      <c r="F53" s="12">
        <f t="shared" si="12"/>
        <v>0</v>
      </c>
      <c r="G53" s="12">
        <f t="shared" si="12"/>
        <v>0</v>
      </c>
      <c r="H53" s="12">
        <f t="shared" si="12"/>
        <v>0</v>
      </c>
      <c r="I53" s="12">
        <f>SUM(I46:I52)</f>
        <v>0</v>
      </c>
      <c r="J53" s="12">
        <f t="shared" si="12"/>
        <v>0</v>
      </c>
      <c r="K53" s="12">
        <f t="shared" si="12"/>
        <v>0</v>
      </c>
      <c r="L53" s="12">
        <f>SUM(L46:L52)</f>
        <v>0</v>
      </c>
    </row>
    <row r="54" spans="1:12">
      <c r="A54" s="5" t="s">
        <v>59</v>
      </c>
      <c r="B54" s="6"/>
      <c r="C54" s="6"/>
      <c r="D54" s="6"/>
      <c r="E54" s="6"/>
      <c r="F54" s="7"/>
      <c r="G54" s="7"/>
      <c r="H54" s="6"/>
      <c r="I54" s="6"/>
      <c r="J54" s="6"/>
      <c r="K54" s="6"/>
      <c r="L54" s="6"/>
    </row>
    <row r="55" spans="1:12">
      <c r="A55" s="3" t="s">
        <v>60</v>
      </c>
      <c r="B55" s="8"/>
      <c r="C55" s="8"/>
      <c r="D55" s="8"/>
      <c r="E55" s="8"/>
      <c r="F55" s="8"/>
      <c r="G55" s="8"/>
      <c r="H55" s="11">
        <f t="shared" ref="H55:I58" si="13">B55+D55+F55</f>
        <v>0</v>
      </c>
      <c r="I55" s="11">
        <f t="shared" si="13"/>
        <v>0</v>
      </c>
      <c r="J55" s="8"/>
      <c r="K55" s="8"/>
      <c r="L55" s="11">
        <f>J55+K55</f>
        <v>0</v>
      </c>
    </row>
    <row r="56" spans="1:12">
      <c r="A56" s="3" t="s">
        <v>61</v>
      </c>
      <c r="B56" s="8"/>
      <c r="C56" s="8"/>
      <c r="D56" s="9"/>
      <c r="E56" s="9"/>
      <c r="F56" s="8"/>
      <c r="G56" s="8"/>
      <c r="H56" s="11">
        <f t="shared" si="13"/>
        <v>0</v>
      </c>
      <c r="I56" s="11">
        <f t="shared" si="13"/>
        <v>0</v>
      </c>
      <c r="J56" s="8"/>
      <c r="K56" s="8"/>
      <c r="L56" s="11">
        <f>J56+K56</f>
        <v>0</v>
      </c>
    </row>
    <row r="57" spans="1:12">
      <c r="A57" s="3" t="s">
        <v>62</v>
      </c>
      <c r="B57" s="8"/>
      <c r="C57" s="8"/>
      <c r="D57" s="9"/>
      <c r="E57" s="9"/>
      <c r="F57" s="8"/>
      <c r="G57" s="8"/>
      <c r="H57" s="11">
        <f t="shared" si="13"/>
        <v>0</v>
      </c>
      <c r="I57" s="11">
        <f t="shared" si="13"/>
        <v>0</v>
      </c>
      <c r="J57" s="8"/>
      <c r="K57" s="8"/>
      <c r="L57" s="11">
        <f>J57+K57</f>
        <v>0</v>
      </c>
    </row>
    <row r="58" spans="1:12">
      <c r="A58" s="3" t="s">
        <v>63</v>
      </c>
      <c r="B58" s="8"/>
      <c r="C58" s="8"/>
      <c r="D58" s="9"/>
      <c r="E58" s="9"/>
      <c r="F58" s="8"/>
      <c r="G58" s="8"/>
      <c r="H58" s="11">
        <f t="shared" si="13"/>
        <v>0</v>
      </c>
      <c r="I58" s="11">
        <f t="shared" si="13"/>
        <v>0</v>
      </c>
      <c r="J58" s="8"/>
      <c r="K58" s="8"/>
      <c r="L58" s="11">
        <f>J58+K58</f>
        <v>0</v>
      </c>
    </row>
    <row r="59" spans="1:12">
      <c r="A59" s="5" t="s">
        <v>64</v>
      </c>
      <c r="B59" s="12">
        <f>SUM((B55:B58))</f>
        <v>0</v>
      </c>
      <c r="C59" s="12">
        <f t="shared" ref="C59:L59" si="14">SUM((C55:C58))</f>
        <v>0</v>
      </c>
      <c r="D59" s="12">
        <f t="shared" si="14"/>
        <v>0</v>
      </c>
      <c r="E59" s="12">
        <f t="shared" si="14"/>
        <v>0</v>
      </c>
      <c r="F59" s="12">
        <f t="shared" si="14"/>
        <v>0</v>
      </c>
      <c r="G59" s="12">
        <f t="shared" si="14"/>
        <v>0</v>
      </c>
      <c r="H59" s="12">
        <f t="shared" si="14"/>
        <v>0</v>
      </c>
      <c r="I59" s="12">
        <f t="shared" si="14"/>
        <v>0</v>
      </c>
      <c r="J59" s="12">
        <f t="shared" si="14"/>
        <v>0</v>
      </c>
      <c r="K59" s="12">
        <f t="shared" si="14"/>
        <v>0</v>
      </c>
      <c r="L59" s="12">
        <f t="shared" si="14"/>
        <v>0</v>
      </c>
    </row>
    <row r="60" spans="1:12">
      <c r="A60" s="4" t="s">
        <v>113</v>
      </c>
      <c r="B60" s="12">
        <f>B59+B53</f>
        <v>0</v>
      </c>
      <c r="C60" s="12">
        <f t="shared" ref="C60:L60" si="15">C59+C53</f>
        <v>0</v>
      </c>
      <c r="D60" s="12">
        <f t="shared" si="15"/>
        <v>0</v>
      </c>
      <c r="E60" s="12">
        <f t="shared" si="15"/>
        <v>0</v>
      </c>
      <c r="F60" s="12">
        <f t="shared" si="15"/>
        <v>0</v>
      </c>
      <c r="G60" s="12">
        <f t="shared" si="15"/>
        <v>0</v>
      </c>
      <c r="H60" s="12">
        <f t="shared" si="15"/>
        <v>0</v>
      </c>
      <c r="I60" s="12">
        <f t="shared" si="15"/>
        <v>0</v>
      </c>
      <c r="J60" s="12">
        <f t="shared" si="15"/>
        <v>0</v>
      </c>
      <c r="K60" s="12">
        <f t="shared" si="15"/>
        <v>0</v>
      </c>
      <c r="L60" s="12">
        <f t="shared" si="15"/>
        <v>0</v>
      </c>
    </row>
    <row r="61" spans="1:12">
      <c r="A61" s="1" t="s">
        <v>65</v>
      </c>
      <c r="B61" s="8"/>
      <c r="C61" s="8"/>
      <c r="D61" s="9"/>
      <c r="E61" s="9"/>
      <c r="F61" s="8"/>
      <c r="G61" s="8"/>
      <c r="H61" s="11">
        <f>B61+D61+F61</f>
        <v>0</v>
      </c>
      <c r="I61" s="11">
        <f>C61+E61+G61</f>
        <v>0</v>
      </c>
      <c r="J61" s="8"/>
      <c r="K61" s="9"/>
      <c r="L61" s="11">
        <f t="shared" ref="L61:L68" si="16">J61+K61</f>
        <v>0</v>
      </c>
    </row>
    <row r="62" spans="1:12">
      <c r="A62" s="4" t="s">
        <v>114</v>
      </c>
      <c r="B62" s="6"/>
      <c r="C62" s="6"/>
      <c r="D62" s="6"/>
      <c r="E62" s="6"/>
      <c r="F62" s="6"/>
      <c r="G62" s="6"/>
      <c r="H62" s="6"/>
      <c r="I62" s="6"/>
      <c r="J62" s="6"/>
      <c r="K62" s="6"/>
      <c r="L62" s="6"/>
    </row>
    <row r="63" spans="1:12">
      <c r="A63" s="2" t="s">
        <v>66</v>
      </c>
      <c r="B63" s="8"/>
      <c r="C63" s="8"/>
      <c r="D63" s="9"/>
      <c r="E63" s="9"/>
      <c r="F63" s="8"/>
      <c r="G63" s="8"/>
      <c r="H63" s="11">
        <f t="shared" ref="H63:H68" si="17">B63+D63+F63</f>
        <v>0</v>
      </c>
      <c r="I63" s="11">
        <f t="shared" ref="I63:I68" si="18">C63+E63+G63</f>
        <v>0</v>
      </c>
      <c r="J63" s="9"/>
      <c r="K63" s="8"/>
      <c r="L63" s="11">
        <f t="shared" si="16"/>
        <v>0</v>
      </c>
    </row>
    <row r="64" spans="1:12">
      <c r="A64" s="2" t="s">
        <v>67</v>
      </c>
      <c r="B64" s="8"/>
      <c r="C64" s="8"/>
      <c r="D64" s="9"/>
      <c r="E64" s="9"/>
      <c r="F64" s="8"/>
      <c r="G64" s="8"/>
      <c r="H64" s="11">
        <f t="shared" si="17"/>
        <v>0</v>
      </c>
      <c r="I64" s="11">
        <f t="shared" si="18"/>
        <v>0</v>
      </c>
      <c r="J64" s="9"/>
      <c r="K64" s="8"/>
      <c r="L64" s="11">
        <f t="shared" si="16"/>
        <v>0</v>
      </c>
    </row>
    <row r="65" spans="1:12">
      <c r="A65" s="2" t="s">
        <v>68</v>
      </c>
      <c r="B65" s="8"/>
      <c r="C65" s="8"/>
      <c r="D65" s="9"/>
      <c r="E65" s="9"/>
      <c r="F65" s="8"/>
      <c r="G65" s="8"/>
      <c r="H65" s="11">
        <f t="shared" si="17"/>
        <v>0</v>
      </c>
      <c r="I65" s="11">
        <f t="shared" si="18"/>
        <v>0</v>
      </c>
      <c r="J65" s="9"/>
      <c r="K65" s="8"/>
      <c r="L65" s="11">
        <f t="shared" si="16"/>
        <v>0</v>
      </c>
    </row>
    <row r="66" spans="1:12">
      <c r="A66" s="2" t="s">
        <v>69</v>
      </c>
      <c r="B66" s="8"/>
      <c r="C66" s="8"/>
      <c r="D66" s="9"/>
      <c r="E66" s="9"/>
      <c r="F66" s="8"/>
      <c r="G66" s="8"/>
      <c r="H66" s="11">
        <f t="shared" si="17"/>
        <v>0</v>
      </c>
      <c r="I66" s="11">
        <f t="shared" si="18"/>
        <v>0</v>
      </c>
      <c r="J66" s="9"/>
      <c r="K66" s="8"/>
      <c r="L66" s="11">
        <f t="shared" si="16"/>
        <v>0</v>
      </c>
    </row>
    <row r="67" spans="1:12">
      <c r="A67" s="2" t="s">
        <v>70</v>
      </c>
      <c r="B67" s="9"/>
      <c r="C67" s="8"/>
      <c r="D67" s="9"/>
      <c r="E67" s="8"/>
      <c r="F67" s="8"/>
      <c r="G67" s="8"/>
      <c r="H67" s="11">
        <f t="shared" si="17"/>
        <v>0</v>
      </c>
      <c r="I67" s="11">
        <f t="shared" si="18"/>
        <v>0</v>
      </c>
      <c r="J67" s="9"/>
      <c r="K67" s="8"/>
      <c r="L67" s="11">
        <f t="shared" si="16"/>
        <v>0</v>
      </c>
    </row>
    <row r="68" spans="1:12">
      <c r="A68" s="2" t="s">
        <v>71</v>
      </c>
      <c r="B68" s="9"/>
      <c r="C68" s="8"/>
      <c r="D68" s="9"/>
      <c r="E68" s="8"/>
      <c r="F68" s="8"/>
      <c r="G68" s="8"/>
      <c r="H68" s="11">
        <f t="shared" si="17"/>
        <v>0</v>
      </c>
      <c r="I68" s="11">
        <f t="shared" si="18"/>
        <v>0</v>
      </c>
      <c r="J68" s="9"/>
      <c r="K68" s="8"/>
      <c r="L68" s="11">
        <f t="shared" si="16"/>
        <v>0</v>
      </c>
    </row>
    <row r="69" spans="1:12">
      <c r="A69" s="4" t="s">
        <v>72</v>
      </c>
      <c r="B69" s="12">
        <f t="shared" ref="B69:K69" si="19">SUM(B63:B68)</f>
        <v>0</v>
      </c>
      <c r="C69" s="12">
        <f t="shared" si="19"/>
        <v>0</v>
      </c>
      <c r="D69" s="12">
        <f t="shared" si="19"/>
        <v>0</v>
      </c>
      <c r="E69" s="12">
        <f t="shared" si="19"/>
        <v>0</v>
      </c>
      <c r="F69" s="12">
        <f t="shared" si="19"/>
        <v>0</v>
      </c>
      <c r="G69" s="12">
        <f t="shared" si="19"/>
        <v>0</v>
      </c>
      <c r="H69" s="12">
        <f t="shared" si="19"/>
        <v>0</v>
      </c>
      <c r="I69" s="12">
        <f t="shared" si="19"/>
        <v>0</v>
      </c>
      <c r="J69" s="12">
        <f t="shared" si="19"/>
        <v>0</v>
      </c>
      <c r="K69" s="12">
        <f t="shared" si="19"/>
        <v>0</v>
      </c>
      <c r="L69" s="12">
        <f>SUM(L63:L68)</f>
        <v>0</v>
      </c>
    </row>
    <row r="70" spans="1:12">
      <c r="A70" s="10" t="s">
        <v>115</v>
      </c>
      <c r="B70" s="13">
        <f t="shared" ref="B70:K70" si="20">B60+B61+B69</f>
        <v>0</v>
      </c>
      <c r="C70" s="13">
        <f t="shared" si="20"/>
        <v>0</v>
      </c>
      <c r="D70" s="13">
        <f t="shared" si="20"/>
        <v>0</v>
      </c>
      <c r="E70" s="13">
        <f t="shared" si="20"/>
        <v>0</v>
      </c>
      <c r="F70" s="13">
        <f t="shared" si="20"/>
        <v>0</v>
      </c>
      <c r="G70" s="13">
        <f t="shared" si="20"/>
        <v>0</v>
      </c>
      <c r="H70" s="13">
        <f t="shared" si="20"/>
        <v>0</v>
      </c>
      <c r="I70" s="13">
        <f t="shared" si="20"/>
        <v>0</v>
      </c>
      <c r="J70" s="13">
        <f t="shared" si="20"/>
        <v>0</v>
      </c>
      <c r="K70" s="13">
        <f t="shared" si="20"/>
        <v>0</v>
      </c>
      <c r="L70" s="13">
        <f>L60+L61+L69</f>
        <v>0</v>
      </c>
    </row>
  </sheetData>
  <mergeCells count="9">
    <mergeCell ref="A1:L1"/>
    <mergeCell ref="L2:L3"/>
    <mergeCell ref="B2:C2"/>
    <mergeCell ref="D2:E2"/>
    <mergeCell ref="A2:A3"/>
    <mergeCell ref="F2:G2"/>
    <mergeCell ref="H2:I2"/>
    <mergeCell ref="J2:J3"/>
    <mergeCell ref="K2:K3"/>
  </mergeCells>
  <pageMargins left="0.25" right="0.25" top="0.75" bottom="0.75" header="0.3" footer="0.3"/>
  <pageSetup paperSize="9" scale="5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FF0000"/>
    <pageSetUpPr fitToPage="1"/>
  </sheetPr>
  <dimension ref="A2:L22"/>
  <sheetViews>
    <sheetView zoomScaleNormal="100" workbookViewId="0">
      <selection activeCell="E16" sqref="A1:XFD1048576"/>
    </sheetView>
  </sheetViews>
  <sheetFormatPr baseColWidth="10" defaultColWidth="8.83203125" defaultRowHeight="15"/>
  <cols>
    <col min="1" max="1" width="3.83203125" style="106" customWidth="1"/>
    <col min="2" max="2" width="13.83203125" style="106" customWidth="1"/>
    <col min="3" max="3" width="15.1640625" style="106" customWidth="1"/>
    <col min="4" max="4" width="16.83203125" style="106" customWidth="1"/>
    <col min="5" max="5" width="21" style="106" customWidth="1"/>
    <col min="6" max="6" width="20.6640625" style="106" customWidth="1"/>
    <col min="7" max="7" width="19.83203125" style="106" customWidth="1"/>
    <col min="8" max="8" width="19" style="106" customWidth="1"/>
    <col min="9" max="9" width="16.33203125" style="106" customWidth="1"/>
    <col min="10" max="10" width="15.83203125" style="106" customWidth="1"/>
    <col min="11" max="11" width="15.5" style="106" customWidth="1"/>
    <col min="12" max="12" width="17" style="106" customWidth="1"/>
    <col min="13" max="256" width="9.1640625" style="106"/>
    <col min="257" max="257" width="3.83203125" style="106" customWidth="1"/>
    <col min="258" max="258" width="13.83203125" style="106" customWidth="1"/>
    <col min="259" max="259" width="15.1640625" style="106" customWidth="1"/>
    <col min="260" max="260" width="16.83203125" style="106" customWidth="1"/>
    <col min="261" max="261" width="21" style="106" customWidth="1"/>
    <col min="262" max="262" width="20.6640625" style="106" customWidth="1"/>
    <col min="263" max="263" width="19.83203125" style="106" customWidth="1"/>
    <col min="264" max="264" width="19" style="106" customWidth="1"/>
    <col min="265" max="265" width="16.33203125" style="106" customWidth="1"/>
    <col min="266" max="266" width="15.83203125" style="106" customWidth="1"/>
    <col min="267" max="267" width="15.5" style="106" customWidth="1"/>
    <col min="268" max="268" width="17" style="106" customWidth="1"/>
    <col min="269" max="512" width="9.1640625" style="106"/>
    <col min="513" max="513" width="3.83203125" style="106" customWidth="1"/>
    <col min="514" max="514" width="13.83203125" style="106" customWidth="1"/>
    <col min="515" max="515" width="15.1640625" style="106" customWidth="1"/>
    <col min="516" max="516" width="16.83203125" style="106" customWidth="1"/>
    <col min="517" max="517" width="21" style="106" customWidth="1"/>
    <col min="518" max="518" width="20.6640625" style="106" customWidth="1"/>
    <col min="519" max="519" width="19.83203125" style="106" customWidth="1"/>
    <col min="520" max="520" width="19" style="106" customWidth="1"/>
    <col min="521" max="521" width="16.33203125" style="106" customWidth="1"/>
    <col min="522" max="522" width="15.83203125" style="106" customWidth="1"/>
    <col min="523" max="523" width="15.5" style="106" customWidth="1"/>
    <col min="524" max="524" width="17" style="106" customWidth="1"/>
    <col min="525" max="768" width="9.1640625" style="106"/>
    <col min="769" max="769" width="3.83203125" style="106" customWidth="1"/>
    <col min="770" max="770" width="13.83203125" style="106" customWidth="1"/>
    <col min="771" max="771" width="15.1640625" style="106" customWidth="1"/>
    <col min="772" max="772" width="16.83203125" style="106" customWidth="1"/>
    <col min="773" max="773" width="21" style="106" customWidth="1"/>
    <col min="774" max="774" width="20.6640625" style="106" customWidth="1"/>
    <col min="775" max="775" width="19.83203125" style="106" customWidth="1"/>
    <col min="776" max="776" width="19" style="106" customWidth="1"/>
    <col min="777" max="777" width="16.33203125" style="106" customWidth="1"/>
    <col min="778" max="778" width="15.83203125" style="106" customWidth="1"/>
    <col min="779" max="779" width="15.5" style="106" customWidth="1"/>
    <col min="780" max="780" width="17" style="106" customWidth="1"/>
    <col min="781" max="1024" width="9.1640625" style="106"/>
    <col min="1025" max="1025" width="3.83203125" style="106" customWidth="1"/>
    <col min="1026" max="1026" width="13.83203125" style="106" customWidth="1"/>
    <col min="1027" max="1027" width="15.1640625" style="106" customWidth="1"/>
    <col min="1028" max="1028" width="16.83203125" style="106" customWidth="1"/>
    <col min="1029" max="1029" width="21" style="106" customWidth="1"/>
    <col min="1030" max="1030" width="20.6640625" style="106" customWidth="1"/>
    <col min="1031" max="1031" width="19.83203125" style="106" customWidth="1"/>
    <col min="1032" max="1032" width="19" style="106" customWidth="1"/>
    <col min="1033" max="1033" width="16.33203125" style="106" customWidth="1"/>
    <col min="1034" max="1034" width="15.83203125" style="106" customWidth="1"/>
    <col min="1035" max="1035" width="15.5" style="106" customWidth="1"/>
    <col min="1036" max="1036" width="17" style="106" customWidth="1"/>
    <col min="1037" max="1280" width="9.1640625" style="106"/>
    <col min="1281" max="1281" width="3.83203125" style="106" customWidth="1"/>
    <col min="1282" max="1282" width="13.83203125" style="106" customWidth="1"/>
    <col min="1283" max="1283" width="15.1640625" style="106" customWidth="1"/>
    <col min="1284" max="1284" width="16.83203125" style="106" customWidth="1"/>
    <col min="1285" max="1285" width="21" style="106" customWidth="1"/>
    <col min="1286" max="1286" width="20.6640625" style="106" customWidth="1"/>
    <col min="1287" max="1287" width="19.83203125" style="106" customWidth="1"/>
    <col min="1288" max="1288" width="19" style="106" customWidth="1"/>
    <col min="1289" max="1289" width="16.33203125" style="106" customWidth="1"/>
    <col min="1290" max="1290" width="15.83203125" style="106" customWidth="1"/>
    <col min="1291" max="1291" width="15.5" style="106" customWidth="1"/>
    <col min="1292" max="1292" width="17" style="106" customWidth="1"/>
    <col min="1293" max="1536" width="9.1640625" style="106"/>
    <col min="1537" max="1537" width="3.83203125" style="106" customWidth="1"/>
    <col min="1538" max="1538" width="13.83203125" style="106" customWidth="1"/>
    <col min="1539" max="1539" width="15.1640625" style="106" customWidth="1"/>
    <col min="1540" max="1540" width="16.83203125" style="106" customWidth="1"/>
    <col min="1541" max="1541" width="21" style="106" customWidth="1"/>
    <col min="1542" max="1542" width="20.6640625" style="106" customWidth="1"/>
    <col min="1543" max="1543" width="19.83203125" style="106" customWidth="1"/>
    <col min="1544" max="1544" width="19" style="106" customWidth="1"/>
    <col min="1545" max="1545" width="16.33203125" style="106" customWidth="1"/>
    <col min="1546" max="1546" width="15.83203125" style="106" customWidth="1"/>
    <col min="1547" max="1547" width="15.5" style="106" customWidth="1"/>
    <col min="1548" max="1548" width="17" style="106" customWidth="1"/>
    <col min="1549" max="1792" width="9.1640625" style="106"/>
    <col min="1793" max="1793" width="3.83203125" style="106" customWidth="1"/>
    <col min="1794" max="1794" width="13.83203125" style="106" customWidth="1"/>
    <col min="1795" max="1795" width="15.1640625" style="106" customWidth="1"/>
    <col min="1796" max="1796" width="16.83203125" style="106" customWidth="1"/>
    <col min="1797" max="1797" width="21" style="106" customWidth="1"/>
    <col min="1798" max="1798" width="20.6640625" style="106" customWidth="1"/>
    <col min="1799" max="1799" width="19.83203125" style="106" customWidth="1"/>
    <col min="1800" max="1800" width="19" style="106" customWidth="1"/>
    <col min="1801" max="1801" width="16.33203125" style="106" customWidth="1"/>
    <col min="1802" max="1802" width="15.83203125" style="106" customWidth="1"/>
    <col min="1803" max="1803" width="15.5" style="106" customWidth="1"/>
    <col min="1804" max="1804" width="17" style="106" customWidth="1"/>
    <col min="1805" max="2048" width="9.1640625" style="106"/>
    <col min="2049" max="2049" width="3.83203125" style="106" customWidth="1"/>
    <col min="2050" max="2050" width="13.83203125" style="106" customWidth="1"/>
    <col min="2051" max="2051" width="15.1640625" style="106" customWidth="1"/>
    <col min="2052" max="2052" width="16.83203125" style="106" customWidth="1"/>
    <col min="2053" max="2053" width="21" style="106" customWidth="1"/>
    <col min="2054" max="2054" width="20.6640625" style="106" customWidth="1"/>
    <col min="2055" max="2055" width="19.83203125" style="106" customWidth="1"/>
    <col min="2056" max="2056" width="19" style="106" customWidth="1"/>
    <col min="2057" max="2057" width="16.33203125" style="106" customWidth="1"/>
    <col min="2058" max="2058" width="15.83203125" style="106" customWidth="1"/>
    <col min="2059" max="2059" width="15.5" style="106" customWidth="1"/>
    <col min="2060" max="2060" width="17" style="106" customWidth="1"/>
    <col min="2061" max="2304" width="9.1640625" style="106"/>
    <col min="2305" max="2305" width="3.83203125" style="106" customWidth="1"/>
    <col min="2306" max="2306" width="13.83203125" style="106" customWidth="1"/>
    <col min="2307" max="2307" width="15.1640625" style="106" customWidth="1"/>
    <col min="2308" max="2308" width="16.83203125" style="106" customWidth="1"/>
    <col min="2309" max="2309" width="21" style="106" customWidth="1"/>
    <col min="2310" max="2310" width="20.6640625" style="106" customWidth="1"/>
    <col min="2311" max="2311" width="19.83203125" style="106" customWidth="1"/>
    <col min="2312" max="2312" width="19" style="106" customWidth="1"/>
    <col min="2313" max="2313" width="16.33203125" style="106" customWidth="1"/>
    <col min="2314" max="2314" width="15.83203125" style="106" customWidth="1"/>
    <col min="2315" max="2315" width="15.5" style="106" customWidth="1"/>
    <col min="2316" max="2316" width="17" style="106" customWidth="1"/>
    <col min="2317" max="2560" width="9.1640625" style="106"/>
    <col min="2561" max="2561" width="3.83203125" style="106" customWidth="1"/>
    <col min="2562" max="2562" width="13.83203125" style="106" customWidth="1"/>
    <col min="2563" max="2563" width="15.1640625" style="106" customWidth="1"/>
    <col min="2564" max="2564" width="16.83203125" style="106" customWidth="1"/>
    <col min="2565" max="2565" width="21" style="106" customWidth="1"/>
    <col min="2566" max="2566" width="20.6640625" style="106" customWidth="1"/>
    <col min="2567" max="2567" width="19.83203125" style="106" customWidth="1"/>
    <col min="2568" max="2568" width="19" style="106" customWidth="1"/>
    <col min="2569" max="2569" width="16.33203125" style="106" customWidth="1"/>
    <col min="2570" max="2570" width="15.83203125" style="106" customWidth="1"/>
    <col min="2571" max="2571" width="15.5" style="106" customWidth="1"/>
    <col min="2572" max="2572" width="17" style="106" customWidth="1"/>
    <col min="2573" max="2816" width="9.1640625" style="106"/>
    <col min="2817" max="2817" width="3.83203125" style="106" customWidth="1"/>
    <col min="2818" max="2818" width="13.83203125" style="106" customWidth="1"/>
    <col min="2819" max="2819" width="15.1640625" style="106" customWidth="1"/>
    <col min="2820" max="2820" width="16.83203125" style="106" customWidth="1"/>
    <col min="2821" max="2821" width="21" style="106" customWidth="1"/>
    <col min="2822" max="2822" width="20.6640625" style="106" customWidth="1"/>
    <col min="2823" max="2823" width="19.83203125" style="106" customWidth="1"/>
    <col min="2824" max="2824" width="19" style="106" customWidth="1"/>
    <col min="2825" max="2825" width="16.33203125" style="106" customWidth="1"/>
    <col min="2826" max="2826" width="15.83203125" style="106" customWidth="1"/>
    <col min="2827" max="2827" width="15.5" style="106" customWidth="1"/>
    <col min="2828" max="2828" width="17" style="106" customWidth="1"/>
    <col min="2829" max="3072" width="9.1640625" style="106"/>
    <col min="3073" max="3073" width="3.83203125" style="106" customWidth="1"/>
    <col min="3074" max="3074" width="13.83203125" style="106" customWidth="1"/>
    <col min="3075" max="3075" width="15.1640625" style="106" customWidth="1"/>
    <col min="3076" max="3076" width="16.83203125" style="106" customWidth="1"/>
    <col min="3077" max="3077" width="21" style="106" customWidth="1"/>
    <col min="3078" max="3078" width="20.6640625" style="106" customWidth="1"/>
    <col min="3079" max="3079" width="19.83203125" style="106" customWidth="1"/>
    <col min="3080" max="3080" width="19" style="106" customWidth="1"/>
    <col min="3081" max="3081" width="16.33203125" style="106" customWidth="1"/>
    <col min="3082" max="3082" width="15.83203125" style="106" customWidth="1"/>
    <col min="3083" max="3083" width="15.5" style="106" customWidth="1"/>
    <col min="3084" max="3084" width="17" style="106" customWidth="1"/>
    <col min="3085" max="3328" width="9.1640625" style="106"/>
    <col min="3329" max="3329" width="3.83203125" style="106" customWidth="1"/>
    <col min="3330" max="3330" width="13.83203125" style="106" customWidth="1"/>
    <col min="3331" max="3331" width="15.1640625" style="106" customWidth="1"/>
    <col min="3332" max="3332" width="16.83203125" style="106" customWidth="1"/>
    <col min="3333" max="3333" width="21" style="106" customWidth="1"/>
    <col min="3334" max="3334" width="20.6640625" style="106" customWidth="1"/>
    <col min="3335" max="3335" width="19.83203125" style="106" customWidth="1"/>
    <col min="3336" max="3336" width="19" style="106" customWidth="1"/>
    <col min="3337" max="3337" width="16.33203125" style="106" customWidth="1"/>
    <col min="3338" max="3338" width="15.83203125" style="106" customWidth="1"/>
    <col min="3339" max="3339" width="15.5" style="106" customWidth="1"/>
    <col min="3340" max="3340" width="17" style="106" customWidth="1"/>
    <col min="3341" max="3584" width="9.1640625" style="106"/>
    <col min="3585" max="3585" width="3.83203125" style="106" customWidth="1"/>
    <col min="3586" max="3586" width="13.83203125" style="106" customWidth="1"/>
    <col min="3587" max="3587" width="15.1640625" style="106" customWidth="1"/>
    <col min="3588" max="3588" width="16.83203125" style="106" customWidth="1"/>
    <col min="3589" max="3589" width="21" style="106" customWidth="1"/>
    <col min="3590" max="3590" width="20.6640625" style="106" customWidth="1"/>
    <col min="3591" max="3591" width="19.83203125" style="106" customWidth="1"/>
    <col min="3592" max="3592" width="19" style="106" customWidth="1"/>
    <col min="3593" max="3593" width="16.33203125" style="106" customWidth="1"/>
    <col min="3594" max="3594" width="15.83203125" style="106" customWidth="1"/>
    <col min="3595" max="3595" width="15.5" style="106" customWidth="1"/>
    <col min="3596" max="3596" width="17" style="106" customWidth="1"/>
    <col min="3597" max="3840" width="9.1640625" style="106"/>
    <col min="3841" max="3841" width="3.83203125" style="106" customWidth="1"/>
    <col min="3842" max="3842" width="13.83203125" style="106" customWidth="1"/>
    <col min="3843" max="3843" width="15.1640625" style="106" customWidth="1"/>
    <col min="3844" max="3844" width="16.83203125" style="106" customWidth="1"/>
    <col min="3845" max="3845" width="21" style="106" customWidth="1"/>
    <col min="3846" max="3846" width="20.6640625" style="106" customWidth="1"/>
    <col min="3847" max="3847" width="19.83203125" style="106" customWidth="1"/>
    <col min="3848" max="3848" width="19" style="106" customWidth="1"/>
    <col min="3849" max="3849" width="16.33203125" style="106" customWidth="1"/>
    <col min="3850" max="3850" width="15.83203125" style="106" customWidth="1"/>
    <col min="3851" max="3851" width="15.5" style="106" customWidth="1"/>
    <col min="3852" max="3852" width="17" style="106" customWidth="1"/>
    <col min="3853" max="4096" width="9.1640625" style="106"/>
    <col min="4097" max="4097" width="3.83203125" style="106" customWidth="1"/>
    <col min="4098" max="4098" width="13.83203125" style="106" customWidth="1"/>
    <col min="4099" max="4099" width="15.1640625" style="106" customWidth="1"/>
    <col min="4100" max="4100" width="16.83203125" style="106" customWidth="1"/>
    <col min="4101" max="4101" width="21" style="106" customWidth="1"/>
    <col min="4102" max="4102" width="20.6640625" style="106" customWidth="1"/>
    <col min="4103" max="4103" width="19.83203125" style="106" customWidth="1"/>
    <col min="4104" max="4104" width="19" style="106" customWidth="1"/>
    <col min="4105" max="4105" width="16.33203125" style="106" customWidth="1"/>
    <col min="4106" max="4106" width="15.83203125" style="106" customWidth="1"/>
    <col min="4107" max="4107" width="15.5" style="106" customWidth="1"/>
    <col min="4108" max="4108" width="17" style="106" customWidth="1"/>
    <col min="4109" max="4352" width="9.1640625" style="106"/>
    <col min="4353" max="4353" width="3.83203125" style="106" customWidth="1"/>
    <col min="4354" max="4354" width="13.83203125" style="106" customWidth="1"/>
    <col min="4355" max="4355" width="15.1640625" style="106" customWidth="1"/>
    <col min="4356" max="4356" width="16.83203125" style="106" customWidth="1"/>
    <col min="4357" max="4357" width="21" style="106" customWidth="1"/>
    <col min="4358" max="4358" width="20.6640625" style="106" customWidth="1"/>
    <col min="4359" max="4359" width="19.83203125" style="106" customWidth="1"/>
    <col min="4360" max="4360" width="19" style="106" customWidth="1"/>
    <col min="4361" max="4361" width="16.33203125" style="106" customWidth="1"/>
    <col min="4362" max="4362" width="15.83203125" style="106" customWidth="1"/>
    <col min="4363" max="4363" width="15.5" style="106" customWidth="1"/>
    <col min="4364" max="4364" width="17" style="106" customWidth="1"/>
    <col min="4365" max="4608" width="9.1640625" style="106"/>
    <col min="4609" max="4609" width="3.83203125" style="106" customWidth="1"/>
    <col min="4610" max="4610" width="13.83203125" style="106" customWidth="1"/>
    <col min="4611" max="4611" width="15.1640625" style="106" customWidth="1"/>
    <col min="4612" max="4612" width="16.83203125" style="106" customWidth="1"/>
    <col min="4613" max="4613" width="21" style="106" customWidth="1"/>
    <col min="4614" max="4614" width="20.6640625" style="106" customWidth="1"/>
    <col min="4615" max="4615" width="19.83203125" style="106" customWidth="1"/>
    <col min="4616" max="4616" width="19" style="106" customWidth="1"/>
    <col min="4617" max="4617" width="16.33203125" style="106" customWidth="1"/>
    <col min="4618" max="4618" width="15.83203125" style="106" customWidth="1"/>
    <col min="4619" max="4619" width="15.5" style="106" customWidth="1"/>
    <col min="4620" max="4620" width="17" style="106" customWidth="1"/>
    <col min="4621" max="4864" width="9.1640625" style="106"/>
    <col min="4865" max="4865" width="3.83203125" style="106" customWidth="1"/>
    <col min="4866" max="4866" width="13.83203125" style="106" customWidth="1"/>
    <col min="4867" max="4867" width="15.1640625" style="106" customWidth="1"/>
    <col min="4868" max="4868" width="16.83203125" style="106" customWidth="1"/>
    <col min="4869" max="4869" width="21" style="106" customWidth="1"/>
    <col min="4870" max="4870" width="20.6640625" style="106" customWidth="1"/>
    <col min="4871" max="4871" width="19.83203125" style="106" customWidth="1"/>
    <col min="4872" max="4872" width="19" style="106" customWidth="1"/>
    <col min="4873" max="4873" width="16.33203125" style="106" customWidth="1"/>
    <col min="4874" max="4874" width="15.83203125" style="106" customWidth="1"/>
    <col min="4875" max="4875" width="15.5" style="106" customWidth="1"/>
    <col min="4876" max="4876" width="17" style="106" customWidth="1"/>
    <col min="4877" max="5120" width="9.1640625" style="106"/>
    <col min="5121" max="5121" width="3.83203125" style="106" customWidth="1"/>
    <col min="5122" max="5122" width="13.83203125" style="106" customWidth="1"/>
    <col min="5123" max="5123" width="15.1640625" style="106" customWidth="1"/>
    <col min="5124" max="5124" width="16.83203125" style="106" customWidth="1"/>
    <col min="5125" max="5125" width="21" style="106" customWidth="1"/>
    <col min="5126" max="5126" width="20.6640625" style="106" customWidth="1"/>
    <col min="5127" max="5127" width="19.83203125" style="106" customWidth="1"/>
    <col min="5128" max="5128" width="19" style="106" customWidth="1"/>
    <col min="5129" max="5129" width="16.33203125" style="106" customWidth="1"/>
    <col min="5130" max="5130" width="15.83203125" style="106" customWidth="1"/>
    <col min="5131" max="5131" width="15.5" style="106" customWidth="1"/>
    <col min="5132" max="5132" width="17" style="106" customWidth="1"/>
    <col min="5133" max="5376" width="9.1640625" style="106"/>
    <col min="5377" max="5377" width="3.83203125" style="106" customWidth="1"/>
    <col min="5378" max="5378" width="13.83203125" style="106" customWidth="1"/>
    <col min="5379" max="5379" width="15.1640625" style="106" customWidth="1"/>
    <col min="5380" max="5380" width="16.83203125" style="106" customWidth="1"/>
    <col min="5381" max="5381" width="21" style="106" customWidth="1"/>
    <col min="5382" max="5382" width="20.6640625" style="106" customWidth="1"/>
    <col min="5383" max="5383" width="19.83203125" style="106" customWidth="1"/>
    <col min="5384" max="5384" width="19" style="106" customWidth="1"/>
    <col min="5385" max="5385" width="16.33203125" style="106" customWidth="1"/>
    <col min="5386" max="5386" width="15.83203125" style="106" customWidth="1"/>
    <col min="5387" max="5387" width="15.5" style="106" customWidth="1"/>
    <col min="5388" max="5388" width="17" style="106" customWidth="1"/>
    <col min="5389" max="5632" width="9.1640625" style="106"/>
    <col min="5633" max="5633" width="3.83203125" style="106" customWidth="1"/>
    <col min="5634" max="5634" width="13.83203125" style="106" customWidth="1"/>
    <col min="5635" max="5635" width="15.1640625" style="106" customWidth="1"/>
    <col min="5636" max="5636" width="16.83203125" style="106" customWidth="1"/>
    <col min="5637" max="5637" width="21" style="106" customWidth="1"/>
    <col min="5638" max="5638" width="20.6640625" style="106" customWidth="1"/>
    <col min="5639" max="5639" width="19.83203125" style="106" customWidth="1"/>
    <col min="5640" max="5640" width="19" style="106" customWidth="1"/>
    <col min="5641" max="5641" width="16.33203125" style="106" customWidth="1"/>
    <col min="5642" max="5642" width="15.83203125" style="106" customWidth="1"/>
    <col min="5643" max="5643" width="15.5" style="106" customWidth="1"/>
    <col min="5644" max="5644" width="17" style="106" customWidth="1"/>
    <col min="5645" max="5888" width="9.1640625" style="106"/>
    <col min="5889" max="5889" width="3.83203125" style="106" customWidth="1"/>
    <col min="5890" max="5890" width="13.83203125" style="106" customWidth="1"/>
    <col min="5891" max="5891" width="15.1640625" style="106" customWidth="1"/>
    <col min="5892" max="5892" width="16.83203125" style="106" customWidth="1"/>
    <col min="5893" max="5893" width="21" style="106" customWidth="1"/>
    <col min="5894" max="5894" width="20.6640625" style="106" customWidth="1"/>
    <col min="5895" max="5895" width="19.83203125" style="106" customWidth="1"/>
    <col min="5896" max="5896" width="19" style="106" customWidth="1"/>
    <col min="5897" max="5897" width="16.33203125" style="106" customWidth="1"/>
    <col min="5898" max="5898" width="15.83203125" style="106" customWidth="1"/>
    <col min="5899" max="5899" width="15.5" style="106" customWidth="1"/>
    <col min="5900" max="5900" width="17" style="106" customWidth="1"/>
    <col min="5901" max="6144" width="9.1640625" style="106"/>
    <col min="6145" max="6145" width="3.83203125" style="106" customWidth="1"/>
    <col min="6146" max="6146" width="13.83203125" style="106" customWidth="1"/>
    <col min="6147" max="6147" width="15.1640625" style="106" customWidth="1"/>
    <col min="6148" max="6148" width="16.83203125" style="106" customWidth="1"/>
    <col min="6149" max="6149" width="21" style="106" customWidth="1"/>
    <col min="6150" max="6150" width="20.6640625" style="106" customWidth="1"/>
    <col min="6151" max="6151" width="19.83203125" style="106" customWidth="1"/>
    <col min="6152" max="6152" width="19" style="106" customWidth="1"/>
    <col min="6153" max="6153" width="16.33203125" style="106" customWidth="1"/>
    <col min="6154" max="6154" width="15.83203125" style="106" customWidth="1"/>
    <col min="6155" max="6155" width="15.5" style="106" customWidth="1"/>
    <col min="6156" max="6156" width="17" style="106" customWidth="1"/>
    <col min="6157" max="6400" width="9.1640625" style="106"/>
    <col min="6401" max="6401" width="3.83203125" style="106" customWidth="1"/>
    <col min="6402" max="6402" width="13.83203125" style="106" customWidth="1"/>
    <col min="6403" max="6403" width="15.1640625" style="106" customWidth="1"/>
    <col min="6404" max="6404" width="16.83203125" style="106" customWidth="1"/>
    <col min="6405" max="6405" width="21" style="106" customWidth="1"/>
    <col min="6406" max="6406" width="20.6640625" style="106" customWidth="1"/>
    <col min="6407" max="6407" width="19.83203125" style="106" customWidth="1"/>
    <col min="6408" max="6408" width="19" style="106" customWidth="1"/>
    <col min="6409" max="6409" width="16.33203125" style="106" customWidth="1"/>
    <col min="6410" max="6410" width="15.83203125" style="106" customWidth="1"/>
    <col min="6411" max="6411" width="15.5" style="106" customWidth="1"/>
    <col min="6412" max="6412" width="17" style="106" customWidth="1"/>
    <col min="6413" max="6656" width="9.1640625" style="106"/>
    <col min="6657" max="6657" width="3.83203125" style="106" customWidth="1"/>
    <col min="6658" max="6658" width="13.83203125" style="106" customWidth="1"/>
    <col min="6659" max="6659" width="15.1640625" style="106" customWidth="1"/>
    <col min="6660" max="6660" width="16.83203125" style="106" customWidth="1"/>
    <col min="6661" max="6661" width="21" style="106" customWidth="1"/>
    <col min="6662" max="6662" width="20.6640625" style="106" customWidth="1"/>
    <col min="6663" max="6663" width="19.83203125" style="106" customWidth="1"/>
    <col min="6664" max="6664" width="19" style="106" customWidth="1"/>
    <col min="6665" max="6665" width="16.33203125" style="106" customWidth="1"/>
    <col min="6666" max="6666" width="15.83203125" style="106" customWidth="1"/>
    <col min="6667" max="6667" width="15.5" style="106" customWidth="1"/>
    <col min="6668" max="6668" width="17" style="106" customWidth="1"/>
    <col min="6669" max="6912" width="9.1640625" style="106"/>
    <col min="6913" max="6913" width="3.83203125" style="106" customWidth="1"/>
    <col min="6914" max="6914" width="13.83203125" style="106" customWidth="1"/>
    <col min="6915" max="6915" width="15.1640625" style="106" customWidth="1"/>
    <col min="6916" max="6916" width="16.83203125" style="106" customWidth="1"/>
    <col min="6917" max="6917" width="21" style="106" customWidth="1"/>
    <col min="6918" max="6918" width="20.6640625" style="106" customWidth="1"/>
    <col min="6919" max="6919" width="19.83203125" style="106" customWidth="1"/>
    <col min="6920" max="6920" width="19" style="106" customWidth="1"/>
    <col min="6921" max="6921" width="16.33203125" style="106" customWidth="1"/>
    <col min="6922" max="6922" width="15.83203125" style="106" customWidth="1"/>
    <col min="6923" max="6923" width="15.5" style="106" customWidth="1"/>
    <col min="6924" max="6924" width="17" style="106" customWidth="1"/>
    <col min="6925" max="7168" width="9.1640625" style="106"/>
    <col min="7169" max="7169" width="3.83203125" style="106" customWidth="1"/>
    <col min="7170" max="7170" width="13.83203125" style="106" customWidth="1"/>
    <col min="7171" max="7171" width="15.1640625" style="106" customWidth="1"/>
    <col min="7172" max="7172" width="16.83203125" style="106" customWidth="1"/>
    <col min="7173" max="7173" width="21" style="106" customWidth="1"/>
    <col min="7174" max="7174" width="20.6640625" style="106" customWidth="1"/>
    <col min="7175" max="7175" width="19.83203125" style="106" customWidth="1"/>
    <col min="7176" max="7176" width="19" style="106" customWidth="1"/>
    <col min="7177" max="7177" width="16.33203125" style="106" customWidth="1"/>
    <col min="7178" max="7178" width="15.83203125" style="106" customWidth="1"/>
    <col min="7179" max="7179" width="15.5" style="106" customWidth="1"/>
    <col min="7180" max="7180" width="17" style="106" customWidth="1"/>
    <col min="7181" max="7424" width="9.1640625" style="106"/>
    <col min="7425" max="7425" width="3.83203125" style="106" customWidth="1"/>
    <col min="7426" max="7426" width="13.83203125" style="106" customWidth="1"/>
    <col min="7427" max="7427" width="15.1640625" style="106" customWidth="1"/>
    <col min="7428" max="7428" width="16.83203125" style="106" customWidth="1"/>
    <col min="7429" max="7429" width="21" style="106" customWidth="1"/>
    <col min="7430" max="7430" width="20.6640625" style="106" customWidth="1"/>
    <col min="7431" max="7431" width="19.83203125" style="106" customWidth="1"/>
    <col min="7432" max="7432" width="19" style="106" customWidth="1"/>
    <col min="7433" max="7433" width="16.33203125" style="106" customWidth="1"/>
    <col min="7434" max="7434" width="15.83203125" style="106" customWidth="1"/>
    <col min="7435" max="7435" width="15.5" style="106" customWidth="1"/>
    <col min="7436" max="7436" width="17" style="106" customWidth="1"/>
    <col min="7437" max="7680" width="9.1640625" style="106"/>
    <col min="7681" max="7681" width="3.83203125" style="106" customWidth="1"/>
    <col min="7682" max="7682" width="13.83203125" style="106" customWidth="1"/>
    <col min="7683" max="7683" width="15.1640625" style="106" customWidth="1"/>
    <col min="7684" max="7684" width="16.83203125" style="106" customWidth="1"/>
    <col min="7685" max="7685" width="21" style="106" customWidth="1"/>
    <col min="7686" max="7686" width="20.6640625" style="106" customWidth="1"/>
    <col min="7687" max="7687" width="19.83203125" style="106" customWidth="1"/>
    <col min="7688" max="7688" width="19" style="106" customWidth="1"/>
    <col min="7689" max="7689" width="16.33203125" style="106" customWidth="1"/>
    <col min="7690" max="7690" width="15.83203125" style="106" customWidth="1"/>
    <col min="7691" max="7691" width="15.5" style="106" customWidth="1"/>
    <col min="7692" max="7692" width="17" style="106" customWidth="1"/>
    <col min="7693" max="7936" width="9.1640625" style="106"/>
    <col min="7937" max="7937" width="3.83203125" style="106" customWidth="1"/>
    <col min="7938" max="7938" width="13.83203125" style="106" customWidth="1"/>
    <col min="7939" max="7939" width="15.1640625" style="106" customWidth="1"/>
    <col min="7940" max="7940" width="16.83203125" style="106" customWidth="1"/>
    <col min="7941" max="7941" width="21" style="106" customWidth="1"/>
    <col min="7942" max="7942" width="20.6640625" style="106" customWidth="1"/>
    <col min="7943" max="7943" width="19.83203125" style="106" customWidth="1"/>
    <col min="7944" max="7944" width="19" style="106" customWidth="1"/>
    <col min="7945" max="7945" width="16.33203125" style="106" customWidth="1"/>
    <col min="7946" max="7946" width="15.83203125" style="106" customWidth="1"/>
    <col min="7947" max="7947" width="15.5" style="106" customWidth="1"/>
    <col min="7948" max="7948" width="17" style="106" customWidth="1"/>
    <col min="7949" max="8192" width="9.1640625" style="106"/>
    <col min="8193" max="8193" width="3.83203125" style="106" customWidth="1"/>
    <col min="8194" max="8194" width="13.83203125" style="106" customWidth="1"/>
    <col min="8195" max="8195" width="15.1640625" style="106" customWidth="1"/>
    <col min="8196" max="8196" width="16.83203125" style="106" customWidth="1"/>
    <col min="8197" max="8197" width="21" style="106" customWidth="1"/>
    <col min="8198" max="8198" width="20.6640625" style="106" customWidth="1"/>
    <col min="8199" max="8199" width="19.83203125" style="106" customWidth="1"/>
    <col min="8200" max="8200" width="19" style="106" customWidth="1"/>
    <col min="8201" max="8201" width="16.33203125" style="106" customWidth="1"/>
    <col min="8202" max="8202" width="15.83203125" style="106" customWidth="1"/>
    <col min="8203" max="8203" width="15.5" style="106" customWidth="1"/>
    <col min="8204" max="8204" width="17" style="106" customWidth="1"/>
    <col min="8205" max="8448" width="9.1640625" style="106"/>
    <col min="8449" max="8449" width="3.83203125" style="106" customWidth="1"/>
    <col min="8450" max="8450" width="13.83203125" style="106" customWidth="1"/>
    <col min="8451" max="8451" width="15.1640625" style="106" customWidth="1"/>
    <col min="8452" max="8452" width="16.83203125" style="106" customWidth="1"/>
    <col min="8453" max="8453" width="21" style="106" customWidth="1"/>
    <col min="8454" max="8454" width="20.6640625" style="106" customWidth="1"/>
    <col min="8455" max="8455" width="19.83203125" style="106" customWidth="1"/>
    <col min="8456" max="8456" width="19" style="106" customWidth="1"/>
    <col min="8457" max="8457" width="16.33203125" style="106" customWidth="1"/>
    <col min="8458" max="8458" width="15.83203125" style="106" customWidth="1"/>
    <col min="8459" max="8459" width="15.5" style="106" customWidth="1"/>
    <col min="8460" max="8460" width="17" style="106" customWidth="1"/>
    <col min="8461" max="8704" width="9.1640625" style="106"/>
    <col min="8705" max="8705" width="3.83203125" style="106" customWidth="1"/>
    <col min="8706" max="8706" width="13.83203125" style="106" customWidth="1"/>
    <col min="8707" max="8707" width="15.1640625" style="106" customWidth="1"/>
    <col min="8708" max="8708" width="16.83203125" style="106" customWidth="1"/>
    <col min="8709" max="8709" width="21" style="106" customWidth="1"/>
    <col min="8710" max="8710" width="20.6640625" style="106" customWidth="1"/>
    <col min="8711" max="8711" width="19.83203125" style="106" customWidth="1"/>
    <col min="8712" max="8712" width="19" style="106" customWidth="1"/>
    <col min="8713" max="8713" width="16.33203125" style="106" customWidth="1"/>
    <col min="8714" max="8714" width="15.83203125" style="106" customWidth="1"/>
    <col min="8715" max="8715" width="15.5" style="106" customWidth="1"/>
    <col min="8716" max="8716" width="17" style="106" customWidth="1"/>
    <col min="8717" max="8960" width="9.1640625" style="106"/>
    <col min="8961" max="8961" width="3.83203125" style="106" customWidth="1"/>
    <col min="8962" max="8962" width="13.83203125" style="106" customWidth="1"/>
    <col min="8963" max="8963" width="15.1640625" style="106" customWidth="1"/>
    <col min="8964" max="8964" width="16.83203125" style="106" customWidth="1"/>
    <col min="8965" max="8965" width="21" style="106" customWidth="1"/>
    <col min="8966" max="8966" width="20.6640625" style="106" customWidth="1"/>
    <col min="8967" max="8967" width="19.83203125" style="106" customWidth="1"/>
    <col min="8968" max="8968" width="19" style="106" customWidth="1"/>
    <col min="8969" max="8969" width="16.33203125" style="106" customWidth="1"/>
    <col min="8970" max="8970" width="15.83203125" style="106" customWidth="1"/>
    <col min="8971" max="8971" width="15.5" style="106" customWidth="1"/>
    <col min="8972" max="8972" width="17" style="106" customWidth="1"/>
    <col min="8973" max="9216" width="9.1640625" style="106"/>
    <col min="9217" max="9217" width="3.83203125" style="106" customWidth="1"/>
    <col min="9218" max="9218" width="13.83203125" style="106" customWidth="1"/>
    <col min="9219" max="9219" width="15.1640625" style="106" customWidth="1"/>
    <col min="9220" max="9220" width="16.83203125" style="106" customWidth="1"/>
    <col min="9221" max="9221" width="21" style="106" customWidth="1"/>
    <col min="9222" max="9222" width="20.6640625" style="106" customWidth="1"/>
    <col min="9223" max="9223" width="19.83203125" style="106" customWidth="1"/>
    <col min="9224" max="9224" width="19" style="106" customWidth="1"/>
    <col min="9225" max="9225" width="16.33203125" style="106" customWidth="1"/>
    <col min="9226" max="9226" width="15.83203125" style="106" customWidth="1"/>
    <col min="9227" max="9227" width="15.5" style="106" customWidth="1"/>
    <col min="9228" max="9228" width="17" style="106" customWidth="1"/>
    <col min="9229" max="9472" width="9.1640625" style="106"/>
    <col min="9473" max="9473" width="3.83203125" style="106" customWidth="1"/>
    <col min="9474" max="9474" width="13.83203125" style="106" customWidth="1"/>
    <col min="9475" max="9475" width="15.1640625" style="106" customWidth="1"/>
    <col min="9476" max="9476" width="16.83203125" style="106" customWidth="1"/>
    <col min="9477" max="9477" width="21" style="106" customWidth="1"/>
    <col min="9478" max="9478" width="20.6640625" style="106" customWidth="1"/>
    <col min="9479" max="9479" width="19.83203125" style="106" customWidth="1"/>
    <col min="9480" max="9480" width="19" style="106" customWidth="1"/>
    <col min="9481" max="9481" width="16.33203125" style="106" customWidth="1"/>
    <col min="9482" max="9482" width="15.83203125" style="106" customWidth="1"/>
    <col min="9483" max="9483" width="15.5" style="106" customWidth="1"/>
    <col min="9484" max="9484" width="17" style="106" customWidth="1"/>
    <col min="9485" max="9728" width="9.1640625" style="106"/>
    <col min="9729" max="9729" width="3.83203125" style="106" customWidth="1"/>
    <col min="9730" max="9730" width="13.83203125" style="106" customWidth="1"/>
    <col min="9731" max="9731" width="15.1640625" style="106" customWidth="1"/>
    <col min="9732" max="9732" width="16.83203125" style="106" customWidth="1"/>
    <col min="9733" max="9733" width="21" style="106" customWidth="1"/>
    <col min="9734" max="9734" width="20.6640625" style="106" customWidth="1"/>
    <col min="9735" max="9735" width="19.83203125" style="106" customWidth="1"/>
    <col min="9736" max="9736" width="19" style="106" customWidth="1"/>
    <col min="9737" max="9737" width="16.33203125" style="106" customWidth="1"/>
    <col min="9738" max="9738" width="15.83203125" style="106" customWidth="1"/>
    <col min="9739" max="9739" width="15.5" style="106" customWidth="1"/>
    <col min="9740" max="9740" width="17" style="106" customWidth="1"/>
    <col min="9741" max="9984" width="9.1640625" style="106"/>
    <col min="9985" max="9985" width="3.83203125" style="106" customWidth="1"/>
    <col min="9986" max="9986" width="13.83203125" style="106" customWidth="1"/>
    <col min="9987" max="9987" width="15.1640625" style="106" customWidth="1"/>
    <col min="9988" max="9988" width="16.83203125" style="106" customWidth="1"/>
    <col min="9989" max="9989" width="21" style="106" customWidth="1"/>
    <col min="9990" max="9990" width="20.6640625" style="106" customWidth="1"/>
    <col min="9991" max="9991" width="19.83203125" style="106" customWidth="1"/>
    <col min="9992" max="9992" width="19" style="106" customWidth="1"/>
    <col min="9993" max="9993" width="16.33203125" style="106" customWidth="1"/>
    <col min="9994" max="9994" width="15.83203125" style="106" customWidth="1"/>
    <col min="9995" max="9995" width="15.5" style="106" customWidth="1"/>
    <col min="9996" max="9996" width="17" style="106" customWidth="1"/>
    <col min="9997" max="10240" width="9.1640625" style="106"/>
    <col min="10241" max="10241" width="3.83203125" style="106" customWidth="1"/>
    <col min="10242" max="10242" width="13.83203125" style="106" customWidth="1"/>
    <col min="10243" max="10243" width="15.1640625" style="106" customWidth="1"/>
    <col min="10244" max="10244" width="16.83203125" style="106" customWidth="1"/>
    <col min="10245" max="10245" width="21" style="106" customWidth="1"/>
    <col min="10246" max="10246" width="20.6640625" style="106" customWidth="1"/>
    <col min="10247" max="10247" width="19.83203125" style="106" customWidth="1"/>
    <col min="10248" max="10248" width="19" style="106" customWidth="1"/>
    <col min="10249" max="10249" width="16.33203125" style="106" customWidth="1"/>
    <col min="10250" max="10250" width="15.83203125" style="106" customWidth="1"/>
    <col min="10251" max="10251" width="15.5" style="106" customWidth="1"/>
    <col min="10252" max="10252" width="17" style="106" customWidth="1"/>
    <col min="10253" max="10496" width="9.1640625" style="106"/>
    <col min="10497" max="10497" width="3.83203125" style="106" customWidth="1"/>
    <col min="10498" max="10498" width="13.83203125" style="106" customWidth="1"/>
    <col min="10499" max="10499" width="15.1640625" style="106" customWidth="1"/>
    <col min="10500" max="10500" width="16.83203125" style="106" customWidth="1"/>
    <col min="10501" max="10501" width="21" style="106" customWidth="1"/>
    <col min="10502" max="10502" width="20.6640625" style="106" customWidth="1"/>
    <col min="10503" max="10503" width="19.83203125" style="106" customWidth="1"/>
    <col min="10504" max="10504" width="19" style="106" customWidth="1"/>
    <col min="10505" max="10505" width="16.33203125" style="106" customWidth="1"/>
    <col min="10506" max="10506" width="15.83203125" style="106" customWidth="1"/>
    <col min="10507" max="10507" width="15.5" style="106" customWidth="1"/>
    <col min="10508" max="10508" width="17" style="106" customWidth="1"/>
    <col min="10509" max="10752" width="9.1640625" style="106"/>
    <col min="10753" max="10753" width="3.83203125" style="106" customWidth="1"/>
    <col min="10754" max="10754" width="13.83203125" style="106" customWidth="1"/>
    <col min="10755" max="10755" width="15.1640625" style="106" customWidth="1"/>
    <col min="10756" max="10756" width="16.83203125" style="106" customWidth="1"/>
    <col min="10757" max="10757" width="21" style="106" customWidth="1"/>
    <col min="10758" max="10758" width="20.6640625" style="106" customWidth="1"/>
    <col min="10759" max="10759" width="19.83203125" style="106" customWidth="1"/>
    <col min="10760" max="10760" width="19" style="106" customWidth="1"/>
    <col min="10761" max="10761" width="16.33203125" style="106" customWidth="1"/>
    <col min="10762" max="10762" width="15.83203125" style="106" customWidth="1"/>
    <col min="10763" max="10763" width="15.5" style="106" customWidth="1"/>
    <col min="10764" max="10764" width="17" style="106" customWidth="1"/>
    <col min="10765" max="11008" width="9.1640625" style="106"/>
    <col min="11009" max="11009" width="3.83203125" style="106" customWidth="1"/>
    <col min="11010" max="11010" width="13.83203125" style="106" customWidth="1"/>
    <col min="11011" max="11011" width="15.1640625" style="106" customWidth="1"/>
    <col min="11012" max="11012" width="16.83203125" style="106" customWidth="1"/>
    <col min="11013" max="11013" width="21" style="106" customWidth="1"/>
    <col min="11014" max="11014" width="20.6640625" style="106" customWidth="1"/>
    <col min="11015" max="11015" width="19.83203125" style="106" customWidth="1"/>
    <col min="11016" max="11016" width="19" style="106" customWidth="1"/>
    <col min="11017" max="11017" width="16.33203125" style="106" customWidth="1"/>
    <col min="11018" max="11018" width="15.83203125" style="106" customWidth="1"/>
    <col min="11019" max="11019" width="15.5" style="106" customWidth="1"/>
    <col min="11020" max="11020" width="17" style="106" customWidth="1"/>
    <col min="11021" max="11264" width="9.1640625" style="106"/>
    <col min="11265" max="11265" width="3.83203125" style="106" customWidth="1"/>
    <col min="11266" max="11266" width="13.83203125" style="106" customWidth="1"/>
    <col min="11267" max="11267" width="15.1640625" style="106" customWidth="1"/>
    <col min="11268" max="11268" width="16.83203125" style="106" customWidth="1"/>
    <col min="11269" max="11269" width="21" style="106" customWidth="1"/>
    <col min="11270" max="11270" width="20.6640625" style="106" customWidth="1"/>
    <col min="11271" max="11271" width="19.83203125" style="106" customWidth="1"/>
    <col min="11272" max="11272" width="19" style="106" customWidth="1"/>
    <col min="11273" max="11273" width="16.33203125" style="106" customWidth="1"/>
    <col min="11274" max="11274" width="15.83203125" style="106" customWidth="1"/>
    <col min="11275" max="11275" width="15.5" style="106" customWidth="1"/>
    <col min="11276" max="11276" width="17" style="106" customWidth="1"/>
    <col min="11277" max="11520" width="9.1640625" style="106"/>
    <col min="11521" max="11521" width="3.83203125" style="106" customWidth="1"/>
    <col min="11522" max="11522" width="13.83203125" style="106" customWidth="1"/>
    <col min="11523" max="11523" width="15.1640625" style="106" customWidth="1"/>
    <col min="11524" max="11524" width="16.83203125" style="106" customWidth="1"/>
    <col min="11525" max="11525" width="21" style="106" customWidth="1"/>
    <col min="11526" max="11526" width="20.6640625" style="106" customWidth="1"/>
    <col min="11527" max="11527" width="19.83203125" style="106" customWidth="1"/>
    <col min="11528" max="11528" width="19" style="106" customWidth="1"/>
    <col min="11529" max="11529" width="16.33203125" style="106" customWidth="1"/>
    <col min="11530" max="11530" width="15.83203125" style="106" customWidth="1"/>
    <col min="11531" max="11531" width="15.5" style="106" customWidth="1"/>
    <col min="11532" max="11532" width="17" style="106" customWidth="1"/>
    <col min="11533" max="11776" width="9.1640625" style="106"/>
    <col min="11777" max="11777" width="3.83203125" style="106" customWidth="1"/>
    <col min="11778" max="11778" width="13.83203125" style="106" customWidth="1"/>
    <col min="11779" max="11779" width="15.1640625" style="106" customWidth="1"/>
    <col min="11780" max="11780" width="16.83203125" style="106" customWidth="1"/>
    <col min="11781" max="11781" width="21" style="106" customWidth="1"/>
    <col min="11782" max="11782" width="20.6640625" style="106" customWidth="1"/>
    <col min="11783" max="11783" width="19.83203125" style="106" customWidth="1"/>
    <col min="11784" max="11784" width="19" style="106" customWidth="1"/>
    <col min="11785" max="11785" width="16.33203125" style="106" customWidth="1"/>
    <col min="11786" max="11786" width="15.83203125" style="106" customWidth="1"/>
    <col min="11787" max="11787" width="15.5" style="106" customWidth="1"/>
    <col min="11788" max="11788" width="17" style="106" customWidth="1"/>
    <col min="11789" max="12032" width="9.1640625" style="106"/>
    <col min="12033" max="12033" width="3.83203125" style="106" customWidth="1"/>
    <col min="12034" max="12034" width="13.83203125" style="106" customWidth="1"/>
    <col min="12035" max="12035" width="15.1640625" style="106" customWidth="1"/>
    <col min="12036" max="12036" width="16.83203125" style="106" customWidth="1"/>
    <col min="12037" max="12037" width="21" style="106" customWidth="1"/>
    <col min="12038" max="12038" width="20.6640625" style="106" customWidth="1"/>
    <col min="12039" max="12039" width="19.83203125" style="106" customWidth="1"/>
    <col min="12040" max="12040" width="19" style="106" customWidth="1"/>
    <col min="12041" max="12041" width="16.33203125" style="106" customWidth="1"/>
    <col min="12042" max="12042" width="15.83203125" style="106" customWidth="1"/>
    <col min="12043" max="12043" width="15.5" style="106" customWidth="1"/>
    <col min="12044" max="12044" width="17" style="106" customWidth="1"/>
    <col min="12045" max="12288" width="9.1640625" style="106"/>
    <col min="12289" max="12289" width="3.83203125" style="106" customWidth="1"/>
    <col min="12290" max="12290" width="13.83203125" style="106" customWidth="1"/>
    <col min="12291" max="12291" width="15.1640625" style="106" customWidth="1"/>
    <col min="12292" max="12292" width="16.83203125" style="106" customWidth="1"/>
    <col min="12293" max="12293" width="21" style="106" customWidth="1"/>
    <col min="12294" max="12294" width="20.6640625" style="106" customWidth="1"/>
    <col min="12295" max="12295" width="19.83203125" style="106" customWidth="1"/>
    <col min="12296" max="12296" width="19" style="106" customWidth="1"/>
    <col min="12297" max="12297" width="16.33203125" style="106" customWidth="1"/>
    <col min="12298" max="12298" width="15.83203125" style="106" customWidth="1"/>
    <col min="12299" max="12299" width="15.5" style="106" customWidth="1"/>
    <col min="12300" max="12300" width="17" style="106" customWidth="1"/>
    <col min="12301" max="12544" width="9.1640625" style="106"/>
    <col min="12545" max="12545" width="3.83203125" style="106" customWidth="1"/>
    <col min="12546" max="12546" width="13.83203125" style="106" customWidth="1"/>
    <col min="12547" max="12547" width="15.1640625" style="106" customWidth="1"/>
    <col min="12548" max="12548" width="16.83203125" style="106" customWidth="1"/>
    <col min="12549" max="12549" width="21" style="106" customWidth="1"/>
    <col min="12550" max="12550" width="20.6640625" style="106" customWidth="1"/>
    <col min="12551" max="12551" width="19.83203125" style="106" customWidth="1"/>
    <col min="12552" max="12552" width="19" style="106" customWidth="1"/>
    <col min="12553" max="12553" width="16.33203125" style="106" customWidth="1"/>
    <col min="12554" max="12554" width="15.83203125" style="106" customWidth="1"/>
    <col min="12555" max="12555" width="15.5" style="106" customWidth="1"/>
    <col min="12556" max="12556" width="17" style="106" customWidth="1"/>
    <col min="12557" max="12800" width="9.1640625" style="106"/>
    <col min="12801" max="12801" width="3.83203125" style="106" customWidth="1"/>
    <col min="12802" max="12802" width="13.83203125" style="106" customWidth="1"/>
    <col min="12803" max="12803" width="15.1640625" style="106" customWidth="1"/>
    <col min="12804" max="12804" width="16.83203125" style="106" customWidth="1"/>
    <col min="12805" max="12805" width="21" style="106" customWidth="1"/>
    <col min="12806" max="12806" width="20.6640625" style="106" customWidth="1"/>
    <col min="12807" max="12807" width="19.83203125" style="106" customWidth="1"/>
    <col min="12808" max="12808" width="19" style="106" customWidth="1"/>
    <col min="12809" max="12809" width="16.33203125" style="106" customWidth="1"/>
    <col min="12810" max="12810" width="15.83203125" style="106" customWidth="1"/>
    <col min="12811" max="12811" width="15.5" style="106" customWidth="1"/>
    <col min="12812" max="12812" width="17" style="106" customWidth="1"/>
    <col min="12813" max="13056" width="9.1640625" style="106"/>
    <col min="13057" max="13057" width="3.83203125" style="106" customWidth="1"/>
    <col min="13058" max="13058" width="13.83203125" style="106" customWidth="1"/>
    <col min="13059" max="13059" width="15.1640625" style="106" customWidth="1"/>
    <col min="13060" max="13060" width="16.83203125" style="106" customWidth="1"/>
    <col min="13061" max="13061" width="21" style="106" customWidth="1"/>
    <col min="13062" max="13062" width="20.6640625" style="106" customWidth="1"/>
    <col min="13063" max="13063" width="19.83203125" style="106" customWidth="1"/>
    <col min="13064" max="13064" width="19" style="106" customWidth="1"/>
    <col min="13065" max="13065" width="16.33203125" style="106" customWidth="1"/>
    <col min="13066" max="13066" width="15.83203125" style="106" customWidth="1"/>
    <col min="13067" max="13067" width="15.5" style="106" customWidth="1"/>
    <col min="13068" max="13068" width="17" style="106" customWidth="1"/>
    <col min="13069" max="13312" width="9.1640625" style="106"/>
    <col min="13313" max="13313" width="3.83203125" style="106" customWidth="1"/>
    <col min="13314" max="13314" width="13.83203125" style="106" customWidth="1"/>
    <col min="13315" max="13315" width="15.1640625" style="106" customWidth="1"/>
    <col min="13316" max="13316" width="16.83203125" style="106" customWidth="1"/>
    <col min="13317" max="13317" width="21" style="106" customWidth="1"/>
    <col min="13318" max="13318" width="20.6640625" style="106" customWidth="1"/>
    <col min="13319" max="13319" width="19.83203125" style="106" customWidth="1"/>
    <col min="13320" max="13320" width="19" style="106" customWidth="1"/>
    <col min="13321" max="13321" width="16.33203125" style="106" customWidth="1"/>
    <col min="13322" max="13322" width="15.83203125" style="106" customWidth="1"/>
    <col min="13323" max="13323" width="15.5" style="106" customWidth="1"/>
    <col min="13324" max="13324" width="17" style="106" customWidth="1"/>
    <col min="13325" max="13568" width="9.1640625" style="106"/>
    <col min="13569" max="13569" width="3.83203125" style="106" customWidth="1"/>
    <col min="13570" max="13570" width="13.83203125" style="106" customWidth="1"/>
    <col min="13571" max="13571" width="15.1640625" style="106" customWidth="1"/>
    <col min="13572" max="13572" width="16.83203125" style="106" customWidth="1"/>
    <col min="13573" max="13573" width="21" style="106" customWidth="1"/>
    <col min="13574" max="13574" width="20.6640625" style="106" customWidth="1"/>
    <col min="13575" max="13575" width="19.83203125" style="106" customWidth="1"/>
    <col min="13576" max="13576" width="19" style="106" customWidth="1"/>
    <col min="13577" max="13577" width="16.33203125" style="106" customWidth="1"/>
    <col min="13578" max="13578" width="15.83203125" style="106" customWidth="1"/>
    <col min="13579" max="13579" width="15.5" style="106" customWidth="1"/>
    <col min="13580" max="13580" width="17" style="106" customWidth="1"/>
    <col min="13581" max="13824" width="9.1640625" style="106"/>
    <col min="13825" max="13825" width="3.83203125" style="106" customWidth="1"/>
    <col min="13826" max="13826" width="13.83203125" style="106" customWidth="1"/>
    <col min="13827" max="13827" width="15.1640625" style="106" customWidth="1"/>
    <col min="13828" max="13828" width="16.83203125" style="106" customWidth="1"/>
    <col min="13829" max="13829" width="21" style="106" customWidth="1"/>
    <col min="13830" max="13830" width="20.6640625" style="106" customWidth="1"/>
    <col min="13831" max="13831" width="19.83203125" style="106" customWidth="1"/>
    <col min="13832" max="13832" width="19" style="106" customWidth="1"/>
    <col min="13833" max="13833" width="16.33203125" style="106" customWidth="1"/>
    <col min="13834" max="13834" width="15.83203125" style="106" customWidth="1"/>
    <col min="13835" max="13835" width="15.5" style="106" customWidth="1"/>
    <col min="13836" max="13836" width="17" style="106" customWidth="1"/>
    <col min="13837" max="14080" width="9.1640625" style="106"/>
    <col min="14081" max="14081" width="3.83203125" style="106" customWidth="1"/>
    <col min="14082" max="14082" width="13.83203125" style="106" customWidth="1"/>
    <col min="14083" max="14083" width="15.1640625" style="106" customWidth="1"/>
    <col min="14084" max="14084" width="16.83203125" style="106" customWidth="1"/>
    <col min="14085" max="14085" width="21" style="106" customWidth="1"/>
    <col min="14086" max="14086" width="20.6640625" style="106" customWidth="1"/>
    <col min="14087" max="14087" width="19.83203125" style="106" customWidth="1"/>
    <col min="14088" max="14088" width="19" style="106" customWidth="1"/>
    <col min="14089" max="14089" width="16.33203125" style="106" customWidth="1"/>
    <col min="14090" max="14090" width="15.83203125" style="106" customWidth="1"/>
    <col min="14091" max="14091" width="15.5" style="106" customWidth="1"/>
    <col min="14092" max="14092" width="17" style="106" customWidth="1"/>
    <col min="14093" max="14336" width="9.1640625" style="106"/>
    <col min="14337" max="14337" width="3.83203125" style="106" customWidth="1"/>
    <col min="14338" max="14338" width="13.83203125" style="106" customWidth="1"/>
    <col min="14339" max="14339" width="15.1640625" style="106" customWidth="1"/>
    <col min="14340" max="14340" width="16.83203125" style="106" customWidth="1"/>
    <col min="14341" max="14341" width="21" style="106" customWidth="1"/>
    <col min="14342" max="14342" width="20.6640625" style="106" customWidth="1"/>
    <col min="14343" max="14343" width="19.83203125" style="106" customWidth="1"/>
    <col min="14344" max="14344" width="19" style="106" customWidth="1"/>
    <col min="14345" max="14345" width="16.33203125" style="106" customWidth="1"/>
    <col min="14346" max="14346" width="15.83203125" style="106" customWidth="1"/>
    <col min="14347" max="14347" width="15.5" style="106" customWidth="1"/>
    <col min="14348" max="14348" width="17" style="106" customWidth="1"/>
    <col min="14349" max="14592" width="9.1640625" style="106"/>
    <col min="14593" max="14593" width="3.83203125" style="106" customWidth="1"/>
    <col min="14594" max="14594" width="13.83203125" style="106" customWidth="1"/>
    <col min="14595" max="14595" width="15.1640625" style="106" customWidth="1"/>
    <col min="14596" max="14596" width="16.83203125" style="106" customWidth="1"/>
    <col min="14597" max="14597" width="21" style="106" customWidth="1"/>
    <col min="14598" max="14598" width="20.6640625" style="106" customWidth="1"/>
    <col min="14599" max="14599" width="19.83203125" style="106" customWidth="1"/>
    <col min="14600" max="14600" width="19" style="106" customWidth="1"/>
    <col min="14601" max="14601" width="16.33203125" style="106" customWidth="1"/>
    <col min="14602" max="14602" width="15.83203125" style="106" customWidth="1"/>
    <col min="14603" max="14603" width="15.5" style="106" customWidth="1"/>
    <col min="14604" max="14604" width="17" style="106" customWidth="1"/>
    <col min="14605" max="14848" width="9.1640625" style="106"/>
    <col min="14849" max="14849" width="3.83203125" style="106" customWidth="1"/>
    <col min="14850" max="14850" width="13.83203125" style="106" customWidth="1"/>
    <col min="14851" max="14851" width="15.1640625" style="106" customWidth="1"/>
    <col min="14852" max="14852" width="16.83203125" style="106" customWidth="1"/>
    <col min="14853" max="14853" width="21" style="106" customWidth="1"/>
    <col min="14854" max="14854" width="20.6640625" style="106" customWidth="1"/>
    <col min="14855" max="14855" width="19.83203125" style="106" customWidth="1"/>
    <col min="14856" max="14856" width="19" style="106" customWidth="1"/>
    <col min="14857" max="14857" width="16.33203125" style="106" customWidth="1"/>
    <col min="14858" max="14858" width="15.83203125" style="106" customWidth="1"/>
    <col min="14859" max="14859" width="15.5" style="106" customWidth="1"/>
    <col min="14860" max="14860" width="17" style="106" customWidth="1"/>
    <col min="14861" max="15104" width="9.1640625" style="106"/>
    <col min="15105" max="15105" width="3.83203125" style="106" customWidth="1"/>
    <col min="15106" max="15106" width="13.83203125" style="106" customWidth="1"/>
    <col min="15107" max="15107" width="15.1640625" style="106" customWidth="1"/>
    <col min="15108" max="15108" width="16.83203125" style="106" customWidth="1"/>
    <col min="15109" max="15109" width="21" style="106" customWidth="1"/>
    <col min="15110" max="15110" width="20.6640625" style="106" customWidth="1"/>
    <col min="15111" max="15111" width="19.83203125" style="106" customWidth="1"/>
    <col min="15112" max="15112" width="19" style="106" customWidth="1"/>
    <col min="15113" max="15113" width="16.33203125" style="106" customWidth="1"/>
    <col min="15114" max="15114" width="15.83203125" style="106" customWidth="1"/>
    <col min="15115" max="15115" width="15.5" style="106" customWidth="1"/>
    <col min="15116" max="15116" width="17" style="106" customWidth="1"/>
    <col min="15117" max="15360" width="9.1640625" style="106"/>
    <col min="15361" max="15361" width="3.83203125" style="106" customWidth="1"/>
    <col min="15362" max="15362" width="13.83203125" style="106" customWidth="1"/>
    <col min="15363" max="15363" width="15.1640625" style="106" customWidth="1"/>
    <col min="15364" max="15364" width="16.83203125" style="106" customWidth="1"/>
    <col min="15365" max="15365" width="21" style="106" customWidth="1"/>
    <col min="15366" max="15366" width="20.6640625" style="106" customWidth="1"/>
    <col min="15367" max="15367" width="19.83203125" style="106" customWidth="1"/>
    <col min="15368" max="15368" width="19" style="106" customWidth="1"/>
    <col min="15369" max="15369" width="16.33203125" style="106" customWidth="1"/>
    <col min="15370" max="15370" width="15.83203125" style="106" customWidth="1"/>
    <col min="15371" max="15371" width="15.5" style="106" customWidth="1"/>
    <col min="15372" max="15372" width="17" style="106" customWidth="1"/>
    <col min="15373" max="15616" width="9.1640625" style="106"/>
    <col min="15617" max="15617" width="3.83203125" style="106" customWidth="1"/>
    <col min="15618" max="15618" width="13.83203125" style="106" customWidth="1"/>
    <col min="15619" max="15619" width="15.1640625" style="106" customWidth="1"/>
    <col min="15620" max="15620" width="16.83203125" style="106" customWidth="1"/>
    <col min="15621" max="15621" width="21" style="106" customWidth="1"/>
    <col min="15622" max="15622" width="20.6640625" style="106" customWidth="1"/>
    <col min="15623" max="15623" width="19.83203125" style="106" customWidth="1"/>
    <col min="15624" max="15624" width="19" style="106" customWidth="1"/>
    <col min="15625" max="15625" width="16.33203125" style="106" customWidth="1"/>
    <col min="15626" max="15626" width="15.83203125" style="106" customWidth="1"/>
    <col min="15627" max="15627" width="15.5" style="106" customWidth="1"/>
    <col min="15628" max="15628" width="17" style="106" customWidth="1"/>
    <col min="15629" max="15872" width="9.1640625" style="106"/>
    <col min="15873" max="15873" width="3.83203125" style="106" customWidth="1"/>
    <col min="15874" max="15874" width="13.83203125" style="106" customWidth="1"/>
    <col min="15875" max="15875" width="15.1640625" style="106" customWidth="1"/>
    <col min="15876" max="15876" width="16.83203125" style="106" customWidth="1"/>
    <col min="15877" max="15877" width="21" style="106" customWidth="1"/>
    <col min="15878" max="15878" width="20.6640625" style="106" customWidth="1"/>
    <col min="15879" max="15879" width="19.83203125" style="106" customWidth="1"/>
    <col min="15880" max="15880" width="19" style="106" customWidth="1"/>
    <col min="15881" max="15881" width="16.33203125" style="106" customWidth="1"/>
    <col min="15882" max="15882" width="15.83203125" style="106" customWidth="1"/>
    <col min="15883" max="15883" width="15.5" style="106" customWidth="1"/>
    <col min="15884" max="15884" width="17" style="106" customWidth="1"/>
    <col min="15885" max="16128" width="9.1640625" style="106"/>
    <col min="16129" max="16129" width="3.83203125" style="106" customWidth="1"/>
    <col min="16130" max="16130" width="13.83203125" style="106" customWidth="1"/>
    <col min="16131" max="16131" width="15.1640625" style="106" customWidth="1"/>
    <col min="16132" max="16132" width="16.83203125" style="106" customWidth="1"/>
    <col min="16133" max="16133" width="21" style="106" customWidth="1"/>
    <col min="16134" max="16134" width="20.6640625" style="106" customWidth="1"/>
    <col min="16135" max="16135" width="19.83203125" style="106" customWidth="1"/>
    <col min="16136" max="16136" width="19" style="106" customWidth="1"/>
    <col min="16137" max="16137" width="16.33203125" style="106" customWidth="1"/>
    <col min="16138" max="16138" width="15.83203125" style="106" customWidth="1"/>
    <col min="16139" max="16139" width="15.5" style="106" customWidth="1"/>
    <col min="16140" max="16140" width="17" style="106" customWidth="1"/>
    <col min="16141" max="16384" width="9.1640625" style="106"/>
  </cols>
  <sheetData>
    <row r="2" spans="1:12">
      <c r="A2" s="104"/>
      <c r="B2" s="888" t="s">
        <v>3599</v>
      </c>
      <c r="C2" s="888"/>
      <c r="D2" s="888"/>
      <c r="E2" s="888"/>
      <c r="F2" s="888"/>
      <c r="G2" s="888"/>
      <c r="H2" s="888"/>
      <c r="I2" s="888"/>
      <c r="J2" s="888"/>
      <c r="K2" s="888"/>
      <c r="L2" s="888"/>
    </row>
    <row r="3" spans="1:12">
      <c r="A3" s="104"/>
      <c r="B3" s="105"/>
    </row>
    <row r="4" spans="1:12" ht="17">
      <c r="B4" s="106" t="s">
        <v>3171</v>
      </c>
    </row>
    <row r="5" spans="1:12" s="107" customFormat="1" ht="92.25" customHeight="1">
      <c r="B5" s="108" t="s">
        <v>3172</v>
      </c>
      <c r="C5" s="108" t="s">
        <v>3173</v>
      </c>
      <c r="D5" s="108" t="s">
        <v>3174</v>
      </c>
      <c r="E5" s="108" t="s">
        <v>3175</v>
      </c>
      <c r="F5" s="108" t="s">
        <v>3176</v>
      </c>
      <c r="G5" s="108" t="s">
        <v>3177</v>
      </c>
      <c r="H5" s="108" t="s">
        <v>3178</v>
      </c>
      <c r="I5" s="108" t="s">
        <v>3179</v>
      </c>
      <c r="J5" s="108" t="s">
        <v>3180</v>
      </c>
      <c r="K5" s="108" t="s">
        <v>3181</v>
      </c>
      <c r="L5" s="108" t="s">
        <v>3182</v>
      </c>
    </row>
    <row r="6" spans="1:12" s="109" customFormat="1">
      <c r="B6" s="110"/>
      <c r="C6" s="110"/>
      <c r="D6" s="110"/>
      <c r="E6" s="111"/>
      <c r="F6" s="110"/>
      <c r="G6" s="110"/>
      <c r="H6" s="110"/>
      <c r="I6" s="110"/>
      <c r="J6" s="110"/>
      <c r="K6" s="110"/>
      <c r="L6" s="110"/>
    </row>
    <row r="7" spans="1:12">
      <c r="B7" s="112"/>
      <c r="C7" s="112"/>
      <c r="D7" s="112"/>
      <c r="E7" s="112"/>
      <c r="F7" s="112"/>
      <c r="G7" s="112"/>
      <c r="H7" s="112"/>
      <c r="I7" s="112"/>
      <c r="J7" s="112"/>
      <c r="K7" s="112"/>
      <c r="L7" s="112"/>
    </row>
    <row r="8" spans="1:12">
      <c r="B8" s="112"/>
      <c r="C8" s="112"/>
      <c r="D8" s="112"/>
      <c r="E8" s="112"/>
      <c r="F8" s="112"/>
      <c r="G8" s="112"/>
      <c r="H8" s="112"/>
      <c r="I8" s="112"/>
      <c r="J8" s="112"/>
      <c r="K8" s="112"/>
      <c r="L8" s="112"/>
    </row>
    <row r="9" spans="1:12">
      <c r="B9" s="112"/>
      <c r="C9" s="112"/>
      <c r="D9" s="112"/>
      <c r="E9" s="112"/>
      <c r="F9" s="112"/>
      <c r="G9" s="112"/>
      <c r="H9" s="112"/>
      <c r="I9" s="112"/>
      <c r="J9" s="112"/>
      <c r="K9" s="112"/>
      <c r="L9" s="112"/>
    </row>
    <row r="10" spans="1:12">
      <c r="B10" s="106" t="s">
        <v>3192</v>
      </c>
    </row>
    <row r="11" spans="1:12">
      <c r="B11" s="104" t="s">
        <v>3193</v>
      </c>
      <c r="C11" s="887" t="s">
        <v>3194</v>
      </c>
      <c r="D11" s="887"/>
      <c r="E11" s="887"/>
      <c r="F11" s="887"/>
      <c r="G11" s="887"/>
      <c r="H11" s="887"/>
      <c r="I11" s="887"/>
      <c r="J11" s="887"/>
      <c r="K11" s="887"/>
      <c r="L11" s="887"/>
    </row>
    <row r="12" spans="1:12">
      <c r="B12" s="104" t="s">
        <v>3195</v>
      </c>
      <c r="C12" s="887" t="s">
        <v>3196</v>
      </c>
      <c r="D12" s="887"/>
      <c r="E12" s="887"/>
      <c r="F12" s="887"/>
      <c r="G12" s="887"/>
      <c r="H12" s="887"/>
      <c r="I12" s="887"/>
      <c r="J12" s="887"/>
      <c r="K12" s="887"/>
      <c r="L12" s="887"/>
    </row>
    <row r="13" spans="1:12">
      <c r="B13" s="104" t="s">
        <v>3197</v>
      </c>
      <c r="C13" s="887" t="s">
        <v>3198</v>
      </c>
      <c r="D13" s="887"/>
      <c r="E13" s="887"/>
      <c r="F13" s="887"/>
      <c r="G13" s="887"/>
      <c r="H13" s="887"/>
      <c r="I13" s="887"/>
      <c r="J13" s="887"/>
      <c r="K13" s="887"/>
      <c r="L13" s="887"/>
    </row>
    <row r="14" spans="1:12" ht="14.25" customHeight="1">
      <c r="B14" s="104" t="s">
        <v>3199</v>
      </c>
      <c r="C14" s="887" t="s">
        <v>3200</v>
      </c>
      <c r="D14" s="887"/>
      <c r="E14" s="887"/>
      <c r="F14" s="887"/>
      <c r="G14" s="887"/>
      <c r="H14" s="887"/>
      <c r="I14" s="887"/>
      <c r="J14" s="887"/>
      <c r="K14" s="887"/>
      <c r="L14" s="887"/>
    </row>
    <row r="15" spans="1:12">
      <c r="B15" s="104" t="s">
        <v>3201</v>
      </c>
      <c r="C15" s="887" t="s">
        <v>3202</v>
      </c>
      <c r="D15" s="887"/>
      <c r="E15" s="887"/>
      <c r="F15" s="887"/>
      <c r="G15" s="887"/>
      <c r="H15" s="887"/>
      <c r="I15" s="887"/>
      <c r="J15" s="887"/>
      <c r="K15" s="887"/>
      <c r="L15" s="887"/>
    </row>
    <row r="16" spans="1:12">
      <c r="B16" s="104" t="s">
        <v>3203</v>
      </c>
      <c r="C16" s="887" t="s">
        <v>3204</v>
      </c>
      <c r="D16" s="887"/>
      <c r="E16" s="887"/>
      <c r="F16" s="887"/>
      <c r="G16" s="887"/>
      <c r="H16" s="887"/>
      <c r="I16" s="887"/>
      <c r="J16" s="887"/>
      <c r="K16" s="887"/>
      <c r="L16" s="887"/>
    </row>
    <row r="17" spans="2:12">
      <c r="B17" s="104" t="s">
        <v>3205</v>
      </c>
      <c r="C17" s="887" t="s">
        <v>3206</v>
      </c>
      <c r="D17" s="887"/>
      <c r="E17" s="887"/>
      <c r="F17" s="887"/>
      <c r="G17" s="887"/>
      <c r="H17" s="887"/>
      <c r="I17" s="887"/>
      <c r="J17" s="887"/>
      <c r="K17" s="887"/>
      <c r="L17" s="887"/>
    </row>
    <row r="18" spans="2:12">
      <c r="B18" s="104" t="s">
        <v>3207</v>
      </c>
      <c r="C18" s="887" t="s">
        <v>3208</v>
      </c>
      <c r="D18" s="887"/>
      <c r="E18" s="887"/>
      <c r="F18" s="887"/>
      <c r="G18" s="887"/>
      <c r="H18" s="887"/>
      <c r="I18" s="887"/>
      <c r="J18" s="887"/>
      <c r="K18" s="887"/>
      <c r="L18" s="887"/>
    </row>
    <row r="19" spans="2:12">
      <c r="B19" s="104" t="s">
        <v>3209</v>
      </c>
      <c r="C19" s="887" t="s">
        <v>3210</v>
      </c>
      <c r="D19" s="887"/>
      <c r="E19" s="887"/>
      <c r="F19" s="887"/>
      <c r="G19" s="887"/>
      <c r="H19" s="887"/>
      <c r="I19" s="887"/>
      <c r="J19" s="887"/>
      <c r="K19" s="887"/>
      <c r="L19" s="887"/>
    </row>
    <row r="20" spans="2:12">
      <c r="B20" s="104" t="s">
        <v>3211</v>
      </c>
      <c r="C20" s="887" t="s">
        <v>3212</v>
      </c>
      <c r="D20" s="887"/>
      <c r="E20" s="887"/>
      <c r="F20" s="887"/>
      <c r="G20" s="887"/>
      <c r="H20" s="887"/>
      <c r="I20" s="887"/>
      <c r="J20" s="887"/>
      <c r="K20" s="887"/>
      <c r="L20" s="887"/>
    </row>
    <row r="21" spans="2:12">
      <c r="B21" s="104" t="s">
        <v>3213</v>
      </c>
      <c r="C21" s="887" t="s">
        <v>3214</v>
      </c>
      <c r="D21" s="887"/>
      <c r="E21" s="887"/>
      <c r="F21" s="887"/>
      <c r="G21" s="887"/>
      <c r="H21" s="887"/>
      <c r="I21" s="887"/>
      <c r="J21" s="887"/>
      <c r="K21" s="887"/>
      <c r="L21" s="887"/>
    </row>
    <row r="22" spans="2:12">
      <c r="B22" s="104" t="s">
        <v>3215</v>
      </c>
      <c r="C22" s="887" t="s">
        <v>3216</v>
      </c>
      <c r="D22" s="887"/>
      <c r="E22" s="887"/>
      <c r="F22" s="887"/>
      <c r="G22" s="887"/>
      <c r="H22" s="887"/>
      <c r="I22" s="887"/>
      <c r="J22" s="887"/>
      <c r="K22" s="887"/>
      <c r="L22" s="887"/>
    </row>
  </sheetData>
  <mergeCells count="13">
    <mergeCell ref="C22:L22"/>
    <mergeCell ref="C16:L16"/>
    <mergeCell ref="C17:L17"/>
    <mergeCell ref="C18:L18"/>
    <mergeCell ref="C19:L19"/>
    <mergeCell ref="C20:L20"/>
    <mergeCell ref="C21:L21"/>
    <mergeCell ref="C15:L15"/>
    <mergeCell ref="B2:L2"/>
    <mergeCell ref="C11:L11"/>
    <mergeCell ref="C12:L12"/>
    <mergeCell ref="C13:L13"/>
    <mergeCell ref="C14:L14"/>
  </mergeCells>
  <pageMargins left="0.25" right="0.25" top="0.75" bottom="0.75" header="0.3" footer="0.3"/>
  <pageSetup paperSize="9" scale="68"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B0385-1DDA-4DC5-9761-80877AF649F9}">
  <sheetPr>
    <tabColor rgb="FF0070C0"/>
  </sheetPr>
  <dimension ref="A1:K10"/>
  <sheetViews>
    <sheetView workbookViewId="0">
      <selection activeCell="E16" sqref="A1:XFD1048576"/>
    </sheetView>
  </sheetViews>
  <sheetFormatPr baseColWidth="10" defaultColWidth="8.83203125" defaultRowHeight="15"/>
  <cols>
    <col min="1" max="1" width="3.1640625" bestFit="1" customWidth="1"/>
    <col min="2" max="2" width="13.83203125" customWidth="1"/>
    <col min="4" max="4" width="14.1640625" customWidth="1"/>
    <col min="8" max="8" width="14.83203125" customWidth="1"/>
    <col min="11" max="11" width="10.5" customWidth="1"/>
  </cols>
  <sheetData>
    <row r="1" spans="1:11">
      <c r="A1" s="891" t="s">
        <v>3598</v>
      </c>
      <c r="B1" s="891"/>
      <c r="C1" s="891"/>
      <c r="D1" s="891"/>
      <c r="E1" s="891"/>
      <c r="F1" s="891"/>
      <c r="G1" s="891"/>
      <c r="H1" s="891"/>
      <c r="I1" s="891"/>
      <c r="J1" s="891"/>
      <c r="K1" s="891"/>
    </row>
    <row r="2" spans="1:11" ht="16" thickBot="1"/>
    <row r="3" spans="1:11" ht="27" thickBot="1">
      <c r="A3" s="889" t="s">
        <v>852</v>
      </c>
      <c r="B3" s="889" t="s">
        <v>3590</v>
      </c>
      <c r="C3" s="893" t="s">
        <v>3591</v>
      </c>
      <c r="D3" s="894"/>
      <c r="E3" s="894"/>
      <c r="F3" s="895"/>
      <c r="G3" s="893" t="s">
        <v>3592</v>
      </c>
      <c r="H3" s="894"/>
      <c r="I3" s="894"/>
      <c r="J3" s="895"/>
      <c r="K3" s="542" t="s">
        <v>3593</v>
      </c>
    </row>
    <row r="4" spans="1:11">
      <c r="A4" s="892"/>
      <c r="B4" s="892"/>
      <c r="C4" s="889" t="s">
        <v>103</v>
      </c>
      <c r="D4" s="543" t="s">
        <v>3594</v>
      </c>
      <c r="E4" s="889" t="s">
        <v>3595</v>
      </c>
      <c r="F4" s="889" t="s">
        <v>3596</v>
      </c>
      <c r="G4" s="889" t="s">
        <v>103</v>
      </c>
      <c r="H4" s="543" t="s">
        <v>3594</v>
      </c>
      <c r="I4" s="889" t="s">
        <v>3595</v>
      </c>
      <c r="J4" s="889" t="s">
        <v>3596</v>
      </c>
      <c r="K4" s="889"/>
    </row>
    <row r="5" spans="1:11" ht="27" thickBot="1">
      <c r="A5" s="890"/>
      <c r="B5" s="890"/>
      <c r="C5" s="890"/>
      <c r="D5" s="544" t="s">
        <v>3597</v>
      </c>
      <c r="E5" s="890"/>
      <c r="F5" s="890"/>
      <c r="G5" s="890"/>
      <c r="H5" s="544" t="s">
        <v>3597</v>
      </c>
      <c r="I5" s="890"/>
      <c r="J5" s="890"/>
      <c r="K5" s="890"/>
    </row>
    <row r="6" spans="1:11" ht="16" thickBot="1">
      <c r="A6" s="545">
        <v>1</v>
      </c>
      <c r="B6" s="546"/>
      <c r="C6" s="547"/>
      <c r="D6" s="548"/>
      <c r="E6" s="546"/>
      <c r="F6" s="546"/>
      <c r="G6" s="546"/>
      <c r="H6" s="546"/>
      <c r="I6" s="546"/>
      <c r="J6" s="546"/>
      <c r="K6" s="546"/>
    </row>
    <row r="7" spans="1:11" ht="16" thickBot="1">
      <c r="A7" s="545">
        <v>2</v>
      </c>
      <c r="B7" s="546"/>
      <c r="C7" s="547"/>
      <c r="D7" s="548"/>
      <c r="E7" s="546"/>
      <c r="F7" s="546"/>
      <c r="G7" s="546"/>
      <c r="H7" s="546"/>
      <c r="I7" s="546"/>
      <c r="J7" s="546"/>
      <c r="K7" s="546"/>
    </row>
    <row r="8" spans="1:11" ht="16" thickBot="1">
      <c r="A8" s="545">
        <v>3</v>
      </c>
      <c r="B8" s="546"/>
      <c r="C8" s="547"/>
      <c r="D8" s="548"/>
      <c r="E8" s="546"/>
      <c r="F8" s="546"/>
      <c r="G8" s="546"/>
      <c r="H8" s="546"/>
      <c r="I8" s="546"/>
      <c r="J8" s="546"/>
      <c r="K8" s="546"/>
    </row>
    <row r="9" spans="1:11" ht="16" thickBot="1">
      <c r="A9" s="545">
        <v>4</v>
      </c>
      <c r="B9" s="546"/>
      <c r="C9" s="547"/>
      <c r="D9" s="548"/>
      <c r="E9" s="546"/>
      <c r="F9" s="546"/>
      <c r="G9" s="546"/>
      <c r="H9" s="546"/>
      <c r="I9" s="546"/>
      <c r="J9" s="546"/>
      <c r="K9" s="546"/>
    </row>
    <row r="10" spans="1:11" ht="16">
      <c r="A10" s="549"/>
    </row>
  </sheetData>
  <mergeCells count="12">
    <mergeCell ref="K4:K5"/>
    <mergeCell ref="A1:K1"/>
    <mergeCell ref="A3:A5"/>
    <mergeCell ref="B3:B5"/>
    <mergeCell ref="C3:F3"/>
    <mergeCell ref="G3:J3"/>
    <mergeCell ref="C4:C5"/>
    <mergeCell ref="E4:E5"/>
    <mergeCell ref="F4:F5"/>
    <mergeCell ref="G4:G5"/>
    <mergeCell ref="I4:I5"/>
    <mergeCell ref="J4:J5"/>
  </mergeCells>
  <pageMargins left="0.7" right="0.7" top="0.75" bottom="0.75" header="0.3" footer="0.3"/>
  <pageSetup paperSize="9" orientation="portrait" horizontalDpi="0" verticalDpi="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C0E45-61A9-43FA-8BB3-2ED9D2FEC82C}">
  <sheetPr>
    <tabColor rgb="FF0070C0"/>
  </sheetPr>
  <dimension ref="A1:N19"/>
  <sheetViews>
    <sheetView workbookViewId="0">
      <selection activeCell="E16" sqref="A1:XFD1048576"/>
    </sheetView>
  </sheetViews>
  <sheetFormatPr baseColWidth="10" defaultColWidth="8.83203125" defaultRowHeight="15"/>
  <cols>
    <col min="2" max="2" width="9.1640625" customWidth="1"/>
    <col min="3" max="3" width="13.83203125" customWidth="1"/>
    <col min="5" max="5" width="24.33203125" customWidth="1"/>
    <col min="6" max="6" width="23.83203125" customWidth="1"/>
    <col min="7" max="7" width="18.1640625" customWidth="1"/>
    <col min="8" max="8" width="14.33203125" customWidth="1"/>
    <col min="9" max="9" width="14.83203125" customWidth="1"/>
    <col min="12" max="12" width="10.5" customWidth="1"/>
  </cols>
  <sheetData>
    <row r="1" spans="1:14" ht="16">
      <c r="A1" s="897" t="s">
        <v>3600</v>
      </c>
      <c r="B1" s="897"/>
      <c r="C1" s="897"/>
      <c r="D1" s="897"/>
      <c r="E1" s="897"/>
      <c r="F1" s="897"/>
      <c r="G1" s="897"/>
      <c r="H1" s="897"/>
      <c r="I1" s="897"/>
      <c r="J1" s="897"/>
      <c r="K1" s="551"/>
      <c r="L1" s="551"/>
      <c r="M1" s="551"/>
      <c r="N1" s="551"/>
    </row>
    <row r="2" spans="1:14" ht="16">
      <c r="A2" s="897" t="s">
        <v>3601</v>
      </c>
      <c r="B2" s="897"/>
      <c r="C2" s="897"/>
      <c r="D2" s="897"/>
      <c r="E2" s="897"/>
      <c r="F2" s="897"/>
      <c r="G2" s="897"/>
      <c r="H2" s="897"/>
      <c r="I2" s="897"/>
      <c r="J2" s="897"/>
      <c r="K2" s="551"/>
      <c r="L2" s="551"/>
      <c r="M2" s="551"/>
      <c r="N2" s="551"/>
    </row>
    <row r="3" spans="1:14" ht="16">
      <c r="B3" s="550"/>
    </row>
    <row r="4" spans="1:14" ht="17" thickBot="1">
      <c r="B4" s="550"/>
    </row>
    <row r="5" spans="1:14" ht="69" thickBot="1">
      <c r="B5" s="552" t="s">
        <v>3602</v>
      </c>
      <c r="C5" s="553" t="s">
        <v>3603</v>
      </c>
      <c r="D5" s="553" t="s">
        <v>3604</v>
      </c>
      <c r="E5" s="553" t="s">
        <v>3605</v>
      </c>
      <c r="F5" s="553" t="s">
        <v>3606</v>
      </c>
      <c r="G5" s="553" t="s">
        <v>3607</v>
      </c>
      <c r="H5" s="553" t="s">
        <v>3608</v>
      </c>
      <c r="I5" s="553" t="s">
        <v>239</v>
      </c>
    </row>
    <row r="6" spans="1:14" ht="17" thickBot="1">
      <c r="B6" s="554">
        <v>1</v>
      </c>
      <c r="C6" s="555">
        <v>2</v>
      </c>
      <c r="D6" s="555">
        <v>3</v>
      </c>
      <c r="E6" s="555">
        <v>4</v>
      </c>
      <c r="F6" s="555">
        <v>5</v>
      </c>
      <c r="G6" s="555">
        <v>6</v>
      </c>
      <c r="H6" s="555">
        <v>7</v>
      </c>
      <c r="I6" s="555">
        <v>8</v>
      </c>
    </row>
    <row r="7" spans="1:14" ht="17" thickBot="1">
      <c r="B7" s="556"/>
      <c r="C7" s="557"/>
      <c r="D7" s="557"/>
      <c r="E7" s="557"/>
      <c r="F7" s="557"/>
      <c r="G7" s="557"/>
      <c r="H7" s="557"/>
      <c r="I7" s="557"/>
    </row>
    <row r="8" spans="1:14" ht="17" thickBot="1">
      <c r="B8" s="556"/>
      <c r="C8" s="557"/>
      <c r="D8" s="557"/>
      <c r="E8" s="557"/>
      <c r="F8" s="557"/>
      <c r="G8" s="557"/>
      <c r="H8" s="557"/>
      <c r="I8" s="557"/>
    </row>
    <row r="9" spans="1:14" ht="17" thickBot="1">
      <c r="B9" s="556"/>
      <c r="C9" s="557"/>
      <c r="D9" s="557"/>
      <c r="E9" s="557"/>
      <c r="F9" s="557"/>
      <c r="G9" s="557"/>
      <c r="H9" s="557"/>
      <c r="I9" s="557"/>
    </row>
    <row r="10" spans="1:14" ht="16">
      <c r="B10" s="550"/>
    </row>
    <row r="11" spans="1:14" ht="16">
      <c r="B11" s="898" t="s">
        <v>3053</v>
      </c>
      <c r="C11" s="898"/>
      <c r="D11" s="898"/>
      <c r="E11" s="898"/>
      <c r="F11" s="898"/>
      <c r="G11" s="898"/>
      <c r="H11" s="898"/>
      <c r="I11" s="898"/>
    </row>
    <row r="12" spans="1:14" ht="16">
      <c r="B12" s="896" t="s">
        <v>3609</v>
      </c>
      <c r="C12" s="896"/>
      <c r="D12" s="896"/>
      <c r="E12" s="896"/>
      <c r="F12" s="896"/>
      <c r="G12" s="896"/>
      <c r="H12" s="896"/>
      <c r="I12" s="896"/>
    </row>
    <row r="13" spans="1:14" ht="16">
      <c r="B13" s="896" t="s">
        <v>3610</v>
      </c>
      <c r="C13" s="896"/>
      <c r="D13" s="896"/>
      <c r="E13" s="896"/>
      <c r="F13" s="896"/>
      <c r="G13" s="896"/>
      <c r="H13" s="896"/>
      <c r="I13" s="896"/>
    </row>
    <row r="14" spans="1:14" ht="33.5" customHeight="1">
      <c r="B14" s="896" t="s">
        <v>3611</v>
      </c>
      <c r="C14" s="896"/>
      <c r="D14" s="896"/>
      <c r="E14" s="896"/>
      <c r="F14" s="896"/>
      <c r="G14" s="896"/>
      <c r="H14" s="896"/>
      <c r="I14" s="896"/>
    </row>
    <row r="15" spans="1:14" ht="51.5" customHeight="1">
      <c r="B15" s="896" t="s">
        <v>3612</v>
      </c>
      <c r="C15" s="896"/>
      <c r="D15" s="896"/>
      <c r="E15" s="896"/>
      <c r="F15" s="896"/>
      <c r="G15" s="896"/>
      <c r="H15" s="896"/>
      <c r="I15" s="896"/>
    </row>
    <row r="16" spans="1:14" ht="55.75" customHeight="1">
      <c r="B16" s="896" t="s">
        <v>3613</v>
      </c>
      <c r="C16" s="896"/>
      <c r="D16" s="896"/>
      <c r="E16" s="896"/>
      <c r="F16" s="896"/>
      <c r="G16" s="896"/>
      <c r="H16" s="896"/>
      <c r="I16" s="896"/>
    </row>
    <row r="17" spans="2:9" ht="81.5" customHeight="1">
      <c r="B17" s="896" t="s">
        <v>3614</v>
      </c>
      <c r="C17" s="896"/>
      <c r="D17" s="896"/>
      <c r="E17" s="896"/>
      <c r="F17" s="896"/>
      <c r="G17" s="896"/>
      <c r="H17" s="896"/>
      <c r="I17" s="896"/>
    </row>
    <row r="18" spans="2:9" ht="19.25" customHeight="1">
      <c r="B18" s="896" t="s">
        <v>3615</v>
      </c>
      <c r="C18" s="896"/>
      <c r="D18" s="896"/>
      <c r="E18" s="896"/>
      <c r="F18" s="896"/>
      <c r="G18" s="896"/>
      <c r="H18" s="896"/>
      <c r="I18" s="896"/>
    </row>
    <row r="19" spans="2:9" ht="16">
      <c r="B19" s="896" t="s">
        <v>3616</v>
      </c>
      <c r="C19" s="896"/>
      <c r="D19" s="896"/>
      <c r="E19" s="896"/>
      <c r="F19" s="896"/>
      <c r="G19" s="896"/>
      <c r="H19" s="896"/>
      <c r="I19" s="896"/>
    </row>
  </sheetData>
  <mergeCells count="11">
    <mergeCell ref="B15:I15"/>
    <mergeCell ref="B16:I16"/>
    <mergeCell ref="B17:I17"/>
    <mergeCell ref="B18:I18"/>
    <mergeCell ref="B19:I19"/>
    <mergeCell ref="B14:I14"/>
    <mergeCell ref="A1:J1"/>
    <mergeCell ref="A2:J2"/>
    <mergeCell ref="B11:I11"/>
    <mergeCell ref="B12:I12"/>
    <mergeCell ref="B13:I13"/>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1C037-CCBF-4718-B2DF-FF98CEFFE114}">
  <sheetPr>
    <tabColor rgb="FF0070C0"/>
  </sheetPr>
  <dimension ref="A1:N19"/>
  <sheetViews>
    <sheetView workbookViewId="0">
      <selection activeCell="E16" sqref="A1:XFD1048576"/>
    </sheetView>
  </sheetViews>
  <sheetFormatPr baseColWidth="10" defaultColWidth="8.83203125" defaultRowHeight="15"/>
  <cols>
    <col min="2" max="2" width="9.1640625" customWidth="1"/>
    <col min="3" max="3" width="13.83203125" customWidth="1"/>
    <col min="4" max="4" width="12.5" customWidth="1"/>
    <col min="5" max="5" width="24.33203125" customWidth="1"/>
    <col min="6" max="6" width="23.83203125" customWidth="1"/>
    <col min="7" max="7" width="18.1640625" customWidth="1"/>
    <col min="8" max="8" width="14.33203125" customWidth="1"/>
    <col min="9" max="9" width="14.83203125" customWidth="1"/>
    <col min="12" max="12" width="10.5" customWidth="1"/>
  </cols>
  <sheetData>
    <row r="1" spans="1:14" ht="16">
      <c r="A1" s="897" t="s">
        <v>3617</v>
      </c>
      <c r="B1" s="897"/>
      <c r="C1" s="897"/>
      <c r="D1" s="897"/>
      <c r="E1" s="897"/>
      <c r="F1" s="897"/>
      <c r="G1" s="897"/>
      <c r="H1" s="897"/>
      <c r="I1" s="897"/>
      <c r="J1" s="897"/>
      <c r="K1" s="551"/>
      <c r="L1" s="551"/>
      <c r="M1" s="551"/>
      <c r="N1" s="551"/>
    </row>
    <row r="2" spans="1:14" ht="16">
      <c r="A2" s="897" t="s">
        <v>3618</v>
      </c>
      <c r="B2" s="897"/>
      <c r="C2" s="897"/>
      <c r="D2" s="897"/>
      <c r="E2" s="897"/>
      <c r="F2" s="897"/>
      <c r="G2" s="897"/>
      <c r="H2" s="897"/>
      <c r="I2" s="897"/>
      <c r="J2" s="897"/>
      <c r="K2" s="551"/>
      <c r="L2" s="551"/>
      <c r="M2" s="551"/>
      <c r="N2" s="551"/>
    </row>
    <row r="3" spans="1:14" ht="17" thickBot="1">
      <c r="A3" s="550"/>
      <c r="B3" s="550"/>
      <c r="C3" s="550"/>
      <c r="D3" s="550"/>
      <c r="E3" s="550"/>
      <c r="F3" s="550"/>
      <c r="G3" s="550"/>
      <c r="H3" s="550"/>
      <c r="I3" s="550"/>
      <c r="J3" s="550"/>
      <c r="K3" s="551"/>
      <c r="L3" s="551"/>
      <c r="M3" s="551"/>
      <c r="N3" s="551"/>
    </row>
    <row r="4" spans="1:14" ht="86" thickBot="1">
      <c r="A4" s="550"/>
      <c r="B4" s="552" t="s">
        <v>3603</v>
      </c>
      <c r="C4" s="553" t="s">
        <v>3604</v>
      </c>
      <c r="D4" s="553" t="s">
        <v>422</v>
      </c>
      <c r="E4" s="553" t="s">
        <v>3619</v>
      </c>
      <c r="F4" s="553" t="s">
        <v>3620</v>
      </c>
      <c r="G4" s="553" t="s">
        <v>3621</v>
      </c>
      <c r="H4" s="553" t="s">
        <v>3622</v>
      </c>
      <c r="I4" s="550"/>
      <c r="J4" s="550"/>
      <c r="K4" s="551"/>
      <c r="L4" s="551"/>
      <c r="M4" s="551"/>
      <c r="N4" s="551"/>
    </row>
    <row r="5" spans="1:14" ht="17" thickBot="1">
      <c r="A5" s="550"/>
      <c r="B5" s="554">
        <v>1</v>
      </c>
      <c r="C5" s="555">
        <v>2</v>
      </c>
      <c r="D5" s="555">
        <v>3</v>
      </c>
      <c r="E5" s="555">
        <v>4</v>
      </c>
      <c r="F5" s="555">
        <v>5</v>
      </c>
      <c r="G5" s="555">
        <v>6</v>
      </c>
      <c r="H5" s="555">
        <v>7</v>
      </c>
      <c r="I5" s="550"/>
      <c r="J5" s="550"/>
      <c r="K5" s="551"/>
      <c r="L5" s="551"/>
      <c r="M5" s="551"/>
      <c r="N5" s="551"/>
    </row>
    <row r="6" spans="1:14" ht="17" thickBot="1">
      <c r="A6" s="550"/>
      <c r="B6" s="556"/>
      <c r="C6" s="557"/>
      <c r="D6" s="557"/>
      <c r="E6" s="557"/>
      <c r="F6" s="557"/>
      <c r="G6" s="557"/>
      <c r="H6" s="557"/>
      <c r="I6" s="550"/>
      <c r="J6" s="550"/>
      <c r="K6" s="551"/>
      <c r="L6" s="551"/>
      <c r="M6" s="551"/>
      <c r="N6" s="551"/>
    </row>
    <row r="7" spans="1:14" ht="17" thickBot="1">
      <c r="A7" s="550"/>
      <c r="B7" s="556"/>
      <c r="C7" s="557"/>
      <c r="D7" s="557"/>
      <c r="E7" s="557"/>
      <c r="F7" s="557"/>
      <c r="G7" s="557"/>
      <c r="H7" s="557"/>
      <c r="I7" s="550"/>
      <c r="J7" s="550"/>
      <c r="K7" s="551"/>
      <c r="L7" s="551"/>
      <c r="M7" s="551"/>
      <c r="N7" s="551"/>
    </row>
    <row r="8" spans="1:14" ht="17" thickBot="1">
      <c r="A8" s="550"/>
      <c r="B8" s="556"/>
      <c r="C8" s="557"/>
      <c r="D8" s="557"/>
      <c r="E8" s="557"/>
      <c r="F8" s="557"/>
      <c r="G8" s="557"/>
      <c r="H8" s="557"/>
      <c r="I8" s="550"/>
      <c r="J8" s="550"/>
      <c r="K8" s="551"/>
      <c r="L8" s="551"/>
      <c r="M8" s="551"/>
      <c r="N8" s="551"/>
    </row>
    <row r="9" spans="1:14" ht="16">
      <c r="A9" s="550"/>
      <c r="B9" s="550"/>
      <c r="C9" s="550"/>
      <c r="D9" s="550"/>
      <c r="E9" s="550"/>
      <c r="F9" s="550"/>
      <c r="G9" s="550"/>
      <c r="H9" s="550"/>
      <c r="I9" s="550"/>
      <c r="J9" s="550"/>
      <c r="K9" s="551"/>
      <c r="L9" s="551"/>
      <c r="M9" s="551"/>
      <c r="N9" s="551"/>
    </row>
    <row r="10" spans="1:14" ht="16">
      <c r="B10" s="550"/>
    </row>
    <row r="11" spans="1:14" ht="16">
      <c r="B11" s="898" t="s">
        <v>3053</v>
      </c>
      <c r="C11" s="898"/>
      <c r="D11" s="898"/>
      <c r="E11" s="898"/>
      <c r="F11" s="898"/>
      <c r="G11" s="898"/>
      <c r="H11" s="898"/>
      <c r="I11" s="898"/>
    </row>
    <row r="12" spans="1:14" ht="16">
      <c r="B12" s="899" t="s">
        <v>3623</v>
      </c>
      <c r="C12" s="899"/>
      <c r="D12" s="899"/>
      <c r="E12" s="899"/>
      <c r="F12" s="899"/>
      <c r="G12" s="899"/>
      <c r="H12" s="899"/>
      <c r="I12" s="899"/>
    </row>
    <row r="13" spans="1:14" ht="37.75" customHeight="1">
      <c r="B13" s="896" t="s">
        <v>3624</v>
      </c>
      <c r="C13" s="896"/>
      <c r="D13" s="896"/>
      <c r="E13" s="896"/>
      <c r="F13" s="896"/>
      <c r="G13" s="896"/>
      <c r="H13" s="896"/>
      <c r="I13" s="896"/>
    </row>
    <row r="14" spans="1:14" ht="16">
      <c r="B14" s="899" t="s">
        <v>3625</v>
      </c>
      <c r="C14" s="899"/>
      <c r="D14" s="899"/>
      <c r="E14" s="899"/>
      <c r="F14" s="899"/>
      <c r="G14" s="899"/>
      <c r="H14" s="899"/>
      <c r="I14" s="899"/>
    </row>
    <row r="15" spans="1:14" ht="16">
      <c r="B15" s="899"/>
      <c r="C15" s="899"/>
      <c r="D15" s="899"/>
      <c r="E15" s="899"/>
      <c r="F15" s="899"/>
      <c r="G15" s="899"/>
      <c r="H15" s="899"/>
      <c r="I15" s="899"/>
    </row>
    <row r="16" spans="1:14" ht="16">
      <c r="B16" s="899"/>
      <c r="C16" s="899"/>
      <c r="D16" s="899"/>
      <c r="E16" s="899"/>
      <c r="F16" s="899"/>
      <c r="G16" s="899"/>
      <c r="H16" s="899"/>
      <c r="I16" s="899"/>
    </row>
    <row r="17" spans="2:9" ht="16">
      <c r="B17" s="899"/>
      <c r="C17" s="899"/>
      <c r="D17" s="899"/>
      <c r="E17" s="899"/>
      <c r="F17" s="899"/>
      <c r="G17" s="899"/>
      <c r="H17" s="899"/>
      <c r="I17" s="899"/>
    </row>
    <row r="18" spans="2:9" ht="16">
      <c r="B18" s="899"/>
      <c r="C18" s="899"/>
      <c r="D18" s="899"/>
      <c r="E18" s="899"/>
      <c r="F18" s="899"/>
      <c r="G18" s="899"/>
      <c r="H18" s="899"/>
      <c r="I18" s="899"/>
    </row>
    <row r="19" spans="2:9" ht="16">
      <c r="B19" s="899"/>
      <c r="C19" s="899"/>
      <c r="D19" s="899"/>
      <c r="E19" s="899"/>
      <c r="F19" s="899"/>
      <c r="G19" s="899"/>
      <c r="H19" s="899"/>
      <c r="I19" s="899"/>
    </row>
  </sheetData>
  <mergeCells count="11">
    <mergeCell ref="B15:I15"/>
    <mergeCell ref="B16:I16"/>
    <mergeCell ref="B17:I17"/>
    <mergeCell ref="B18:I18"/>
    <mergeCell ref="B19:I19"/>
    <mergeCell ref="B14:I14"/>
    <mergeCell ref="A1:J1"/>
    <mergeCell ref="A2:J2"/>
    <mergeCell ref="B11:I11"/>
    <mergeCell ref="B12:I12"/>
    <mergeCell ref="B13:I13"/>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64C1-55D6-443A-B717-A319E5EE66F9}">
  <sheetPr>
    <tabColor rgb="FF0070C0"/>
  </sheetPr>
  <dimension ref="A1:P63"/>
  <sheetViews>
    <sheetView workbookViewId="0">
      <selection activeCell="E16" sqref="A1:XFD1048576"/>
    </sheetView>
  </sheetViews>
  <sheetFormatPr baseColWidth="10" defaultColWidth="8.83203125" defaultRowHeight="15"/>
  <cols>
    <col min="2" max="2" width="15.83203125" customWidth="1"/>
    <col min="3" max="3" width="13.83203125" customWidth="1"/>
    <col min="4" max="4" width="12.5" customWidth="1"/>
    <col min="5" max="5" width="24.33203125" customWidth="1"/>
    <col min="6" max="6" width="23.83203125" customWidth="1"/>
    <col min="7" max="7" width="18.1640625" customWidth="1"/>
    <col min="8" max="8" width="14.33203125" customWidth="1"/>
    <col min="9" max="9" width="17.83203125" customWidth="1"/>
    <col min="10" max="10" width="13.33203125" customWidth="1"/>
    <col min="11" max="11" width="14.5" customWidth="1"/>
    <col min="12" max="12" width="13.83203125" customWidth="1"/>
    <col min="13" max="13" width="11.1640625" customWidth="1"/>
    <col min="14" max="14" width="12.6640625" customWidth="1"/>
    <col min="15" max="15" width="12.5" customWidth="1"/>
    <col min="16" max="16" width="16" customWidth="1"/>
  </cols>
  <sheetData>
    <row r="1" spans="1:16" ht="15.5" customHeight="1">
      <c r="A1" s="900" t="s">
        <v>3626</v>
      </c>
      <c r="B1" s="900"/>
      <c r="C1" s="900"/>
      <c r="D1" s="900"/>
      <c r="E1" s="900"/>
      <c r="F1" s="900"/>
      <c r="G1" s="900"/>
      <c r="H1" s="900"/>
      <c r="I1" s="900"/>
      <c r="J1" s="900"/>
      <c r="K1" s="900"/>
      <c r="L1" s="900"/>
      <c r="M1" s="900"/>
      <c r="N1" s="900"/>
      <c r="O1" s="900"/>
      <c r="P1" s="900"/>
    </row>
    <row r="2" spans="1:16" ht="16">
      <c r="A2" s="897" t="s">
        <v>3627</v>
      </c>
      <c r="B2" s="897"/>
      <c r="C2" s="897"/>
      <c r="D2" s="897"/>
      <c r="E2" s="897"/>
      <c r="F2" s="897"/>
      <c r="G2" s="897"/>
      <c r="H2" s="897"/>
      <c r="I2" s="897"/>
      <c r="J2" s="897"/>
      <c r="K2" s="897"/>
      <c r="L2" s="897"/>
      <c r="M2" s="897"/>
      <c r="N2" s="897"/>
      <c r="O2" s="897"/>
      <c r="P2" s="897"/>
    </row>
    <row r="3" spans="1:16" ht="16">
      <c r="A3" s="550"/>
      <c r="B3" s="550"/>
      <c r="C3" s="550"/>
      <c r="D3" s="550"/>
      <c r="E3" s="550"/>
      <c r="F3" s="550"/>
      <c r="G3" s="550"/>
      <c r="H3" s="550"/>
      <c r="I3" s="550"/>
      <c r="J3" s="550"/>
      <c r="K3" s="551"/>
      <c r="L3" s="551"/>
      <c r="M3" s="551"/>
      <c r="N3" s="551"/>
    </row>
    <row r="4" spans="1:16" ht="16">
      <c r="A4" s="550"/>
      <c r="B4" s="550"/>
      <c r="C4" s="550"/>
      <c r="D4" s="550"/>
      <c r="E4" s="550"/>
      <c r="F4" s="550"/>
      <c r="G4" s="550"/>
      <c r="H4" s="550"/>
      <c r="I4" s="550"/>
      <c r="J4" s="550"/>
      <c r="K4" s="551"/>
      <c r="L4" s="551"/>
      <c r="M4" s="551"/>
      <c r="N4" s="551"/>
    </row>
    <row r="5" spans="1:16" ht="17" thickBot="1">
      <c r="A5" s="550"/>
      <c r="B5" s="558"/>
      <c r="C5" s="558"/>
      <c r="D5" s="558"/>
      <c r="E5" s="558"/>
      <c r="F5" s="558"/>
      <c r="G5" s="558"/>
      <c r="H5" s="558"/>
      <c r="I5" s="558"/>
      <c r="J5" s="558"/>
      <c r="K5" s="558"/>
      <c r="L5" s="558"/>
      <c r="M5" s="558"/>
      <c r="N5" s="558"/>
      <c r="O5" s="559"/>
    </row>
    <row r="6" spans="1:16" ht="86" thickBot="1">
      <c r="A6" s="550"/>
      <c r="B6" s="560" t="s">
        <v>419</v>
      </c>
      <c r="C6" s="561" t="s">
        <v>3092</v>
      </c>
      <c r="D6" s="561" t="s">
        <v>3141</v>
      </c>
      <c r="E6" s="561" t="s">
        <v>422</v>
      </c>
      <c r="F6" s="561" t="s">
        <v>3628</v>
      </c>
      <c r="G6" s="561" t="s">
        <v>758</v>
      </c>
      <c r="H6" s="561" t="s">
        <v>760</v>
      </c>
      <c r="I6" s="561" t="s">
        <v>3629</v>
      </c>
      <c r="J6" s="561" t="s">
        <v>3603</v>
      </c>
      <c r="K6" s="561" t="s">
        <v>3630</v>
      </c>
      <c r="L6" s="561" t="s">
        <v>3606</v>
      </c>
      <c r="M6" s="562" t="s">
        <v>446</v>
      </c>
      <c r="N6" s="561" t="s">
        <v>447</v>
      </c>
      <c r="O6" s="563" t="s">
        <v>448</v>
      </c>
    </row>
    <row r="7" spans="1:16" ht="17" thickBot="1">
      <c r="A7" s="550"/>
      <c r="B7" s="564">
        <v>1</v>
      </c>
      <c r="C7" s="565">
        <v>2</v>
      </c>
      <c r="D7" s="565">
        <v>3</v>
      </c>
      <c r="E7" s="565">
        <v>4</v>
      </c>
      <c r="F7" s="565">
        <v>5</v>
      </c>
      <c r="G7" s="565">
        <v>6</v>
      </c>
      <c r="H7" s="565">
        <v>7</v>
      </c>
      <c r="I7" s="565">
        <v>8</v>
      </c>
      <c r="J7" s="565">
        <v>9</v>
      </c>
      <c r="K7" s="565">
        <v>10</v>
      </c>
      <c r="L7" s="565">
        <v>11</v>
      </c>
      <c r="M7" s="566">
        <v>12</v>
      </c>
      <c r="N7" s="565">
        <v>13</v>
      </c>
      <c r="O7" s="565">
        <v>14</v>
      </c>
    </row>
    <row r="8" spans="1:16" ht="17">
      <c r="A8" s="550"/>
      <c r="B8" s="567" t="s">
        <v>3631</v>
      </c>
      <c r="C8" s="901"/>
      <c r="D8" s="901"/>
      <c r="E8" s="901"/>
      <c r="F8" s="901"/>
      <c r="G8" s="901"/>
      <c r="H8" s="901"/>
      <c r="I8" s="901"/>
      <c r="J8" s="901"/>
      <c r="K8" s="901"/>
      <c r="L8" s="901"/>
      <c r="M8" s="901"/>
      <c r="N8" s="901"/>
      <c r="O8" s="901"/>
    </row>
    <row r="9" spans="1:16" ht="18" thickBot="1">
      <c r="A9" s="550"/>
      <c r="B9" s="568" t="s">
        <v>3632</v>
      </c>
      <c r="C9" s="902"/>
      <c r="D9" s="902"/>
      <c r="E9" s="902"/>
      <c r="F9" s="902"/>
      <c r="G9" s="902"/>
      <c r="H9" s="902"/>
      <c r="I9" s="902"/>
      <c r="J9" s="902"/>
      <c r="K9" s="902"/>
      <c r="L9" s="902"/>
      <c r="M9" s="902"/>
      <c r="N9" s="902"/>
      <c r="O9" s="902"/>
    </row>
    <row r="10" spans="1:16" ht="35" thickBot="1">
      <c r="A10" s="550"/>
      <c r="B10" s="568" t="s">
        <v>424</v>
      </c>
      <c r="C10" s="557"/>
      <c r="D10" s="557"/>
      <c r="E10" s="557"/>
      <c r="F10" s="557"/>
      <c r="G10" s="557"/>
      <c r="H10" s="557"/>
      <c r="I10" s="557"/>
      <c r="J10" s="557"/>
      <c r="K10" s="557"/>
      <c r="L10" s="557"/>
      <c r="M10" s="557"/>
      <c r="N10" s="557"/>
      <c r="O10" s="557"/>
    </row>
    <row r="11" spans="1:16" ht="52" thickBot="1">
      <c r="A11" s="550"/>
      <c r="B11" s="568" t="s">
        <v>425</v>
      </c>
      <c r="C11" s="557"/>
      <c r="D11" s="557"/>
      <c r="E11" s="557"/>
      <c r="F11" s="557"/>
      <c r="G11" s="557"/>
      <c r="H11" s="557"/>
      <c r="I11" s="557"/>
      <c r="J11" s="557"/>
      <c r="K11" s="557"/>
      <c r="L11" s="557"/>
      <c r="M11" s="557"/>
      <c r="N11" s="557"/>
      <c r="O11" s="557"/>
    </row>
    <row r="12" spans="1:16" ht="18" thickBot="1">
      <c r="A12" s="550"/>
      <c r="B12" s="568" t="s">
        <v>7</v>
      </c>
      <c r="C12" s="569"/>
      <c r="D12" s="569"/>
      <c r="E12" s="569"/>
      <c r="F12" s="569"/>
      <c r="G12" s="569"/>
      <c r="H12" s="569"/>
      <c r="I12" s="569"/>
      <c r="J12" s="569"/>
      <c r="K12" s="569"/>
      <c r="L12" s="569"/>
      <c r="M12" s="569"/>
      <c r="N12" s="569"/>
      <c r="O12" s="570"/>
    </row>
    <row r="13" spans="1:16" ht="16">
      <c r="A13" s="550"/>
      <c r="B13" s="550"/>
      <c r="C13" s="550"/>
      <c r="D13" s="550"/>
      <c r="E13" s="550"/>
      <c r="F13" s="550"/>
      <c r="G13" s="550"/>
      <c r="H13" s="550"/>
      <c r="I13" s="550"/>
      <c r="J13" s="550"/>
      <c r="K13" s="551"/>
      <c r="L13" s="551"/>
      <c r="M13" s="551"/>
      <c r="N13" s="551"/>
    </row>
    <row r="14" spans="1:16" ht="17" thickBot="1">
      <c r="A14" s="550"/>
      <c r="B14" s="571"/>
      <c r="C14" s="571"/>
      <c r="D14" s="558"/>
      <c r="E14" s="558"/>
      <c r="F14" s="558"/>
      <c r="G14" s="558"/>
      <c r="H14" s="558"/>
      <c r="I14" s="558"/>
      <c r="J14" s="558"/>
      <c r="K14" s="558"/>
      <c r="L14" s="558"/>
      <c r="M14" s="558"/>
      <c r="N14" s="558"/>
      <c r="O14" s="558"/>
      <c r="P14" s="558"/>
    </row>
    <row r="15" spans="1:16" ht="86" thickBot="1">
      <c r="A15" s="550"/>
      <c r="B15" s="560" t="s">
        <v>3633</v>
      </c>
      <c r="C15" s="561" t="s">
        <v>449</v>
      </c>
      <c r="D15" s="561" t="s">
        <v>450</v>
      </c>
      <c r="E15" s="562" t="s">
        <v>451</v>
      </c>
      <c r="F15" s="562" t="s">
        <v>457</v>
      </c>
      <c r="G15" s="562" t="s">
        <v>458</v>
      </c>
      <c r="H15" s="562" t="s">
        <v>468</v>
      </c>
      <c r="I15" s="562" t="s">
        <v>461</v>
      </c>
      <c r="J15" s="562" t="s">
        <v>3634</v>
      </c>
      <c r="K15" s="562" t="s">
        <v>3143</v>
      </c>
      <c r="L15" s="562" t="s">
        <v>3635</v>
      </c>
      <c r="M15" s="562" t="s">
        <v>3144</v>
      </c>
      <c r="N15" s="562" t="s">
        <v>3145</v>
      </c>
      <c r="O15" s="562" t="s">
        <v>3146</v>
      </c>
      <c r="P15" s="562" t="s">
        <v>239</v>
      </c>
    </row>
    <row r="16" spans="1:16" ht="17" thickBot="1">
      <c r="A16" s="550"/>
      <c r="B16" s="564">
        <v>15</v>
      </c>
      <c r="C16" s="565">
        <v>16</v>
      </c>
      <c r="D16" s="565">
        <v>17</v>
      </c>
      <c r="E16" s="566">
        <v>18</v>
      </c>
      <c r="F16" s="566">
        <v>19</v>
      </c>
      <c r="G16" s="566">
        <v>20</v>
      </c>
      <c r="H16" s="566">
        <v>21</v>
      </c>
      <c r="I16" s="566">
        <v>22</v>
      </c>
      <c r="J16" s="566">
        <v>23</v>
      </c>
      <c r="K16" s="566">
        <v>24</v>
      </c>
      <c r="L16" s="566">
        <v>25</v>
      </c>
      <c r="M16" s="566">
        <v>26</v>
      </c>
      <c r="N16" s="566">
        <v>27</v>
      </c>
      <c r="O16" s="566">
        <v>28</v>
      </c>
      <c r="P16" s="566">
        <v>29</v>
      </c>
    </row>
    <row r="17" spans="1:16" ht="17" thickBot="1">
      <c r="A17" s="550"/>
      <c r="B17" s="556"/>
      <c r="C17" s="557"/>
      <c r="D17" s="557"/>
      <c r="E17" s="557"/>
      <c r="F17" s="572"/>
      <c r="G17" s="557"/>
      <c r="H17" s="572"/>
      <c r="I17" s="572"/>
      <c r="J17" s="572"/>
      <c r="K17" s="572"/>
      <c r="L17" s="572"/>
      <c r="M17" s="572"/>
      <c r="N17" s="572"/>
      <c r="O17" s="572"/>
      <c r="P17" s="572"/>
    </row>
    <row r="18" spans="1:16" ht="17" thickBot="1">
      <c r="A18" s="550"/>
      <c r="B18" s="556"/>
      <c r="C18" s="557"/>
      <c r="D18" s="557"/>
      <c r="E18" s="557"/>
      <c r="F18" s="572"/>
      <c r="G18" s="557"/>
      <c r="H18" s="572"/>
      <c r="I18" s="572"/>
      <c r="J18" s="572"/>
      <c r="K18" s="572"/>
      <c r="L18" s="572"/>
      <c r="M18" s="572"/>
      <c r="N18" s="572"/>
      <c r="O18" s="572"/>
      <c r="P18" s="572"/>
    </row>
    <row r="19" spans="1:16" ht="17" thickBot="1">
      <c r="A19" s="550"/>
      <c r="B19" s="556"/>
      <c r="C19" s="557"/>
      <c r="D19" s="557"/>
      <c r="E19" s="557"/>
      <c r="F19" s="572"/>
      <c r="G19" s="557"/>
      <c r="H19" s="572"/>
      <c r="I19" s="572"/>
      <c r="J19" s="572"/>
      <c r="K19" s="572"/>
      <c r="L19" s="572"/>
      <c r="M19" s="572"/>
      <c r="N19" s="572"/>
      <c r="O19" s="572"/>
      <c r="P19" s="572"/>
    </row>
    <row r="20" spans="1:16" ht="18" thickBot="1">
      <c r="A20" s="550"/>
      <c r="B20" s="573"/>
      <c r="C20" s="570"/>
      <c r="D20" s="569"/>
      <c r="E20" s="569"/>
      <c r="F20" s="569"/>
      <c r="G20" s="569"/>
      <c r="H20" s="569"/>
      <c r="I20" s="569"/>
      <c r="J20" s="569"/>
      <c r="K20" s="563" t="s">
        <v>3636</v>
      </c>
      <c r="L20" s="569"/>
      <c r="M20" s="569"/>
      <c r="N20" s="569"/>
      <c r="O20" s="569"/>
      <c r="P20" s="569"/>
    </row>
    <row r="21" spans="1:16" ht="16">
      <c r="A21" s="550"/>
      <c r="B21" s="550"/>
      <c r="C21" s="550"/>
      <c r="D21" s="550"/>
      <c r="E21" s="550"/>
      <c r="F21" s="550"/>
      <c r="G21" s="550"/>
      <c r="H21" s="550"/>
      <c r="I21" s="550"/>
      <c r="J21" s="550"/>
      <c r="K21" s="551"/>
      <c r="L21" s="551"/>
      <c r="M21" s="551"/>
      <c r="N21" s="551"/>
    </row>
    <row r="22" spans="1:16" ht="16">
      <c r="A22" s="550"/>
      <c r="B22" s="550"/>
      <c r="C22" s="550"/>
      <c r="D22" s="550"/>
      <c r="E22" s="550"/>
      <c r="F22" s="550"/>
      <c r="G22" s="550"/>
      <c r="H22" s="550"/>
      <c r="I22" s="550"/>
      <c r="J22" s="550"/>
      <c r="K22" s="551"/>
      <c r="L22" s="551"/>
      <c r="M22" s="551"/>
      <c r="N22" s="551"/>
    </row>
    <row r="23" spans="1:16" ht="16">
      <c r="A23" s="550"/>
      <c r="B23" s="904" t="s">
        <v>3637</v>
      </c>
      <c r="C23" s="904"/>
      <c r="D23" s="904"/>
      <c r="E23" s="904"/>
      <c r="F23" s="904"/>
      <c r="G23" s="904"/>
      <c r="H23" s="904"/>
      <c r="I23" s="904"/>
      <c r="J23" s="904"/>
      <c r="K23" s="904"/>
      <c r="L23" s="904"/>
      <c r="M23" s="904"/>
      <c r="N23" s="904"/>
      <c r="O23" s="904"/>
      <c r="P23" s="904"/>
    </row>
    <row r="24" spans="1:16" ht="16">
      <c r="A24" s="550"/>
      <c r="B24" s="574">
        <v>1</v>
      </c>
      <c r="C24" s="903" t="s">
        <v>3638</v>
      </c>
      <c r="D24" s="903"/>
      <c r="E24" s="903"/>
      <c r="F24" s="903"/>
      <c r="G24" s="903"/>
      <c r="H24" s="903"/>
      <c r="I24" s="903"/>
      <c r="J24" s="903"/>
      <c r="K24" s="903"/>
      <c r="L24" s="903"/>
      <c r="M24" s="903"/>
      <c r="N24" s="903"/>
      <c r="O24" s="903"/>
      <c r="P24" s="903"/>
    </row>
    <row r="25" spans="1:16" ht="16">
      <c r="A25" s="550"/>
      <c r="B25" s="574">
        <v>2</v>
      </c>
      <c r="C25" s="903" t="s">
        <v>3639</v>
      </c>
      <c r="D25" s="903"/>
      <c r="E25" s="903"/>
      <c r="F25" s="903"/>
      <c r="G25" s="903"/>
      <c r="H25" s="903"/>
      <c r="I25" s="903"/>
      <c r="J25" s="903"/>
      <c r="K25" s="903"/>
      <c r="L25" s="903"/>
      <c r="M25" s="903"/>
      <c r="N25" s="903"/>
      <c r="O25" s="903"/>
      <c r="P25" s="903"/>
    </row>
    <row r="26" spans="1:16" ht="16">
      <c r="B26" s="574">
        <v>3</v>
      </c>
      <c r="C26" s="903" t="s">
        <v>3640</v>
      </c>
      <c r="D26" s="903"/>
      <c r="E26" s="903"/>
      <c r="F26" s="903"/>
      <c r="G26" s="903"/>
      <c r="H26" s="903"/>
      <c r="I26" s="903"/>
      <c r="J26" s="903"/>
      <c r="K26" s="903"/>
      <c r="L26" s="903"/>
      <c r="M26" s="903"/>
      <c r="N26" s="903"/>
      <c r="O26" s="903"/>
      <c r="P26" s="903"/>
    </row>
    <row r="27" spans="1:16" ht="16">
      <c r="B27" s="574">
        <v>4</v>
      </c>
      <c r="C27" s="903" t="s">
        <v>3641</v>
      </c>
      <c r="D27" s="903"/>
      <c r="E27" s="903"/>
      <c r="F27" s="903"/>
      <c r="G27" s="903"/>
      <c r="H27" s="903"/>
      <c r="I27" s="903"/>
      <c r="J27" s="903"/>
      <c r="K27" s="903"/>
      <c r="L27" s="903"/>
      <c r="M27" s="903"/>
      <c r="N27" s="903"/>
      <c r="O27" s="903"/>
      <c r="P27" s="903"/>
    </row>
    <row r="28" spans="1:16" ht="16">
      <c r="B28" s="574">
        <v>5</v>
      </c>
      <c r="C28" s="903" t="s">
        <v>3642</v>
      </c>
      <c r="D28" s="903"/>
      <c r="E28" s="903"/>
      <c r="F28" s="903"/>
      <c r="G28" s="903"/>
      <c r="H28" s="903"/>
      <c r="I28" s="903"/>
      <c r="J28" s="903"/>
      <c r="K28" s="903"/>
      <c r="L28" s="903"/>
      <c r="M28" s="903"/>
      <c r="N28" s="903"/>
      <c r="O28" s="903"/>
      <c r="P28" s="903"/>
    </row>
    <row r="29" spans="1:16" ht="16">
      <c r="B29" s="574">
        <v>6</v>
      </c>
      <c r="C29" s="903" t="s">
        <v>3149</v>
      </c>
      <c r="D29" s="903"/>
      <c r="E29" s="903"/>
      <c r="F29" s="903"/>
      <c r="G29" s="903"/>
      <c r="H29" s="903"/>
      <c r="I29" s="903"/>
      <c r="J29" s="903"/>
      <c r="K29" s="903"/>
      <c r="L29" s="903"/>
      <c r="M29" s="903"/>
      <c r="N29" s="903"/>
      <c r="O29" s="903"/>
      <c r="P29" s="903"/>
    </row>
    <row r="30" spans="1:16" ht="16">
      <c r="B30" s="574">
        <v>7</v>
      </c>
      <c r="C30" s="903" t="s">
        <v>3150</v>
      </c>
      <c r="D30" s="903"/>
      <c r="E30" s="903"/>
      <c r="F30" s="903"/>
      <c r="G30" s="903"/>
      <c r="H30" s="903"/>
      <c r="I30" s="903"/>
      <c r="J30" s="903"/>
      <c r="K30" s="903"/>
      <c r="L30" s="903"/>
      <c r="M30" s="903"/>
      <c r="N30" s="903"/>
      <c r="O30" s="903"/>
      <c r="P30" s="903"/>
    </row>
    <row r="31" spans="1:16" ht="16">
      <c r="B31" s="574">
        <v>8</v>
      </c>
      <c r="C31" s="903" t="s">
        <v>3643</v>
      </c>
      <c r="D31" s="903"/>
      <c r="E31" s="903"/>
      <c r="F31" s="903"/>
      <c r="G31" s="903"/>
      <c r="H31" s="903"/>
      <c r="I31" s="903"/>
      <c r="J31" s="903"/>
      <c r="K31" s="903"/>
      <c r="L31" s="903"/>
      <c r="M31" s="903"/>
      <c r="N31" s="903"/>
      <c r="O31" s="903"/>
      <c r="P31" s="903"/>
    </row>
    <row r="32" spans="1:16" ht="16">
      <c r="B32" s="574">
        <v>9</v>
      </c>
      <c r="C32" s="903" t="s">
        <v>3644</v>
      </c>
      <c r="D32" s="903"/>
      <c r="E32" s="903"/>
      <c r="F32" s="903"/>
      <c r="G32" s="903"/>
      <c r="H32" s="903"/>
      <c r="I32" s="903"/>
      <c r="J32" s="903"/>
      <c r="K32" s="903"/>
      <c r="L32" s="903"/>
      <c r="M32" s="903"/>
      <c r="N32" s="903"/>
      <c r="O32" s="903"/>
      <c r="P32" s="903"/>
    </row>
    <row r="33" spans="2:16" ht="16">
      <c r="B33" s="574">
        <v>10</v>
      </c>
      <c r="C33" s="903" t="s">
        <v>3645</v>
      </c>
      <c r="D33" s="903"/>
      <c r="E33" s="903"/>
      <c r="F33" s="903"/>
      <c r="G33" s="903"/>
      <c r="H33" s="903"/>
      <c r="I33" s="903"/>
      <c r="J33" s="903"/>
      <c r="K33" s="903"/>
      <c r="L33" s="903"/>
      <c r="M33" s="903"/>
      <c r="N33" s="903"/>
      <c r="O33" s="903"/>
      <c r="P33" s="903"/>
    </row>
    <row r="34" spans="2:16" ht="16">
      <c r="B34" s="574">
        <v>11</v>
      </c>
      <c r="C34" s="903" t="s">
        <v>3646</v>
      </c>
      <c r="D34" s="903"/>
      <c r="E34" s="903"/>
      <c r="F34" s="903"/>
      <c r="G34" s="903"/>
      <c r="H34" s="903"/>
      <c r="I34" s="903"/>
      <c r="J34" s="903"/>
      <c r="K34" s="903"/>
      <c r="L34" s="903"/>
      <c r="M34" s="903"/>
      <c r="N34" s="903"/>
      <c r="O34" s="903"/>
      <c r="P34" s="903"/>
    </row>
    <row r="35" spans="2:16" ht="16">
      <c r="B35" s="574">
        <v>12</v>
      </c>
      <c r="C35" s="903" t="s">
        <v>3647</v>
      </c>
      <c r="D35" s="903"/>
      <c r="E35" s="903"/>
      <c r="F35" s="903"/>
      <c r="G35" s="903"/>
      <c r="H35" s="903"/>
      <c r="I35" s="903"/>
      <c r="J35" s="903"/>
      <c r="K35" s="903"/>
      <c r="L35" s="903"/>
      <c r="M35" s="903"/>
      <c r="N35" s="903"/>
      <c r="O35" s="903"/>
      <c r="P35" s="903"/>
    </row>
    <row r="36" spans="2:16" ht="16">
      <c r="B36" s="574">
        <v>13</v>
      </c>
      <c r="C36" s="903" t="s">
        <v>3648</v>
      </c>
      <c r="D36" s="903"/>
      <c r="E36" s="903"/>
      <c r="F36" s="903"/>
      <c r="G36" s="903"/>
      <c r="H36" s="903"/>
      <c r="I36" s="903"/>
      <c r="J36" s="903"/>
      <c r="K36" s="903"/>
      <c r="L36" s="903"/>
      <c r="M36" s="903"/>
      <c r="N36" s="903"/>
      <c r="O36" s="903"/>
      <c r="P36" s="903"/>
    </row>
    <row r="37" spans="2:16" ht="16">
      <c r="B37" s="574">
        <v>14</v>
      </c>
      <c r="C37" s="903" t="s">
        <v>3649</v>
      </c>
      <c r="D37" s="903"/>
      <c r="E37" s="903"/>
      <c r="F37" s="903"/>
      <c r="G37" s="903"/>
      <c r="H37" s="903"/>
      <c r="I37" s="903"/>
      <c r="J37" s="903"/>
      <c r="K37" s="903"/>
      <c r="L37" s="903"/>
      <c r="M37" s="903"/>
      <c r="N37" s="903"/>
      <c r="O37" s="903"/>
      <c r="P37" s="903"/>
    </row>
    <row r="38" spans="2:16" ht="16">
      <c r="B38" s="574">
        <v>15</v>
      </c>
      <c r="C38" s="903" t="s">
        <v>3650</v>
      </c>
      <c r="D38" s="903"/>
      <c r="E38" s="903"/>
      <c r="F38" s="903"/>
      <c r="G38" s="903"/>
      <c r="H38" s="903"/>
      <c r="I38" s="903"/>
      <c r="J38" s="903"/>
      <c r="K38" s="903"/>
      <c r="L38" s="903"/>
      <c r="M38" s="903"/>
      <c r="N38" s="903"/>
      <c r="O38" s="903"/>
      <c r="P38" s="903"/>
    </row>
    <row r="39" spans="2:16" ht="16">
      <c r="B39" s="574">
        <v>16</v>
      </c>
      <c r="C39" s="903" t="s">
        <v>3651</v>
      </c>
      <c r="D39" s="903"/>
      <c r="E39" s="903"/>
      <c r="F39" s="903"/>
      <c r="G39" s="903"/>
      <c r="H39" s="903"/>
      <c r="I39" s="903"/>
      <c r="J39" s="903"/>
      <c r="K39" s="903"/>
      <c r="L39" s="903"/>
      <c r="M39" s="903"/>
      <c r="N39" s="903"/>
      <c r="O39" s="903"/>
      <c r="P39" s="903"/>
    </row>
    <row r="40" spans="2:16" ht="16">
      <c r="B40" s="574">
        <v>17</v>
      </c>
      <c r="C40" s="903" t="s">
        <v>3652</v>
      </c>
      <c r="D40" s="903"/>
      <c r="E40" s="903"/>
      <c r="F40" s="903"/>
      <c r="G40" s="903"/>
      <c r="H40" s="903"/>
      <c r="I40" s="903"/>
      <c r="J40" s="903"/>
      <c r="K40" s="903"/>
      <c r="L40" s="903"/>
      <c r="M40" s="903"/>
      <c r="N40" s="903"/>
      <c r="O40" s="903"/>
      <c r="P40" s="903"/>
    </row>
    <row r="41" spans="2:16" ht="16">
      <c r="B41" s="574">
        <v>18</v>
      </c>
      <c r="C41" s="903" t="s">
        <v>3653</v>
      </c>
      <c r="D41" s="903"/>
      <c r="E41" s="903"/>
      <c r="F41" s="903"/>
      <c r="G41" s="903"/>
      <c r="H41" s="903"/>
      <c r="I41" s="903"/>
      <c r="J41" s="903"/>
      <c r="K41" s="903"/>
      <c r="L41" s="903"/>
      <c r="M41" s="903"/>
      <c r="N41" s="903"/>
      <c r="O41" s="903"/>
      <c r="P41" s="903"/>
    </row>
    <row r="42" spans="2:16" ht="16">
      <c r="B42" s="574">
        <v>19</v>
      </c>
      <c r="C42" s="903" t="s">
        <v>3654</v>
      </c>
      <c r="D42" s="903"/>
      <c r="E42" s="903"/>
      <c r="F42" s="903"/>
      <c r="G42" s="903"/>
      <c r="H42" s="903"/>
      <c r="I42" s="903"/>
      <c r="J42" s="903"/>
      <c r="K42" s="903"/>
      <c r="L42" s="903"/>
      <c r="M42" s="903"/>
      <c r="N42" s="903"/>
      <c r="O42" s="903"/>
      <c r="P42" s="903"/>
    </row>
    <row r="43" spans="2:16" ht="16">
      <c r="B43" s="574">
        <v>20</v>
      </c>
      <c r="C43" s="903" t="s">
        <v>3655</v>
      </c>
      <c r="D43" s="903"/>
      <c r="E43" s="903"/>
      <c r="F43" s="903"/>
      <c r="G43" s="903"/>
      <c r="H43" s="903"/>
      <c r="I43" s="903"/>
      <c r="J43" s="903"/>
      <c r="K43" s="903"/>
      <c r="L43" s="903"/>
      <c r="M43" s="903"/>
      <c r="N43" s="903"/>
      <c r="O43" s="903"/>
      <c r="P43" s="903"/>
    </row>
    <row r="44" spans="2:16" ht="16">
      <c r="B44" s="574">
        <v>21</v>
      </c>
      <c r="C44" s="903" t="s">
        <v>3656</v>
      </c>
      <c r="D44" s="903"/>
      <c r="E44" s="903"/>
      <c r="F44" s="903"/>
      <c r="G44" s="903"/>
      <c r="H44" s="903"/>
      <c r="I44" s="903"/>
      <c r="J44" s="903"/>
      <c r="K44" s="903"/>
      <c r="L44" s="903"/>
      <c r="M44" s="903"/>
      <c r="N44" s="903"/>
      <c r="O44" s="903"/>
      <c r="P44" s="903"/>
    </row>
    <row r="45" spans="2:16" ht="16">
      <c r="B45" s="574">
        <v>22</v>
      </c>
      <c r="C45" s="903" t="s">
        <v>3657</v>
      </c>
      <c r="D45" s="903"/>
      <c r="E45" s="903"/>
      <c r="F45" s="903"/>
      <c r="G45" s="903"/>
      <c r="H45" s="903"/>
      <c r="I45" s="903"/>
      <c r="J45" s="903"/>
      <c r="K45" s="903"/>
      <c r="L45" s="903"/>
      <c r="M45" s="903"/>
      <c r="N45" s="903"/>
      <c r="O45" s="903"/>
      <c r="P45" s="903"/>
    </row>
    <row r="46" spans="2:16" ht="16">
      <c r="B46" s="574">
        <v>23</v>
      </c>
      <c r="C46" s="903" t="s">
        <v>3658</v>
      </c>
      <c r="D46" s="903"/>
      <c r="E46" s="903"/>
      <c r="F46" s="903"/>
      <c r="G46" s="903"/>
      <c r="H46" s="903"/>
      <c r="I46" s="903"/>
      <c r="J46" s="903"/>
      <c r="K46" s="903"/>
      <c r="L46" s="903"/>
      <c r="M46" s="903"/>
      <c r="N46" s="903"/>
      <c r="O46" s="903"/>
      <c r="P46" s="903"/>
    </row>
    <row r="47" spans="2:16" ht="16">
      <c r="B47" s="574">
        <v>24</v>
      </c>
      <c r="C47" s="903" t="s">
        <v>3659</v>
      </c>
      <c r="D47" s="903"/>
      <c r="E47" s="903"/>
      <c r="F47" s="903"/>
      <c r="G47" s="903"/>
      <c r="H47" s="903"/>
      <c r="I47" s="903"/>
      <c r="J47" s="903"/>
      <c r="K47" s="903"/>
      <c r="L47" s="903"/>
      <c r="M47" s="903"/>
      <c r="N47" s="903"/>
      <c r="O47" s="903"/>
      <c r="P47" s="903"/>
    </row>
    <row r="48" spans="2:16" ht="16">
      <c r="B48" s="574">
        <v>25</v>
      </c>
      <c r="C48" s="903" t="s">
        <v>3660</v>
      </c>
      <c r="D48" s="903"/>
      <c r="E48" s="903"/>
      <c r="F48" s="903"/>
      <c r="G48" s="903"/>
      <c r="H48" s="903"/>
      <c r="I48" s="903"/>
      <c r="J48" s="903"/>
      <c r="K48" s="903"/>
      <c r="L48" s="903"/>
      <c r="M48" s="903"/>
      <c r="N48" s="903"/>
      <c r="O48" s="903"/>
      <c r="P48" s="903"/>
    </row>
    <row r="49" spans="2:16" ht="16">
      <c r="B49" s="574">
        <v>26</v>
      </c>
      <c r="C49" s="903" t="s">
        <v>3661</v>
      </c>
      <c r="D49" s="903"/>
      <c r="E49" s="903"/>
      <c r="F49" s="903"/>
      <c r="G49" s="903"/>
      <c r="H49" s="903"/>
      <c r="I49" s="903"/>
      <c r="J49" s="903"/>
      <c r="K49" s="903"/>
      <c r="L49" s="903"/>
      <c r="M49" s="903"/>
      <c r="N49" s="903"/>
      <c r="O49" s="903"/>
      <c r="P49" s="903"/>
    </row>
    <row r="50" spans="2:16" ht="16">
      <c r="B50" s="574">
        <v>27</v>
      </c>
      <c r="C50" s="903" t="s">
        <v>3662</v>
      </c>
      <c r="D50" s="903"/>
      <c r="E50" s="903"/>
      <c r="F50" s="903"/>
      <c r="G50" s="903"/>
      <c r="H50" s="903"/>
      <c r="I50" s="903"/>
      <c r="J50" s="903"/>
      <c r="K50" s="903"/>
      <c r="L50" s="903"/>
      <c r="M50" s="903"/>
      <c r="N50" s="903"/>
      <c r="O50" s="903"/>
      <c r="P50" s="903"/>
    </row>
    <row r="51" spans="2:16" ht="16">
      <c r="B51" s="574">
        <v>28</v>
      </c>
      <c r="C51" s="903" t="s">
        <v>3663</v>
      </c>
      <c r="D51" s="903"/>
      <c r="E51" s="903"/>
      <c r="F51" s="903"/>
      <c r="G51" s="903"/>
      <c r="H51" s="903"/>
      <c r="I51" s="903"/>
      <c r="J51" s="903"/>
      <c r="K51" s="903"/>
      <c r="L51" s="903"/>
      <c r="M51" s="903"/>
      <c r="N51" s="903"/>
      <c r="O51" s="903"/>
      <c r="P51" s="903"/>
    </row>
    <row r="52" spans="2:16" ht="16">
      <c r="B52" s="574">
        <v>29</v>
      </c>
      <c r="C52" s="903" t="s">
        <v>3664</v>
      </c>
      <c r="D52" s="903"/>
      <c r="E52" s="903"/>
      <c r="F52" s="903"/>
      <c r="G52" s="903"/>
      <c r="H52" s="903"/>
      <c r="I52" s="903"/>
      <c r="J52" s="903"/>
      <c r="K52" s="903"/>
      <c r="L52" s="903"/>
      <c r="M52" s="903"/>
      <c r="N52" s="903"/>
      <c r="O52" s="903"/>
      <c r="P52" s="903"/>
    </row>
    <row r="53" spans="2:16" ht="16">
      <c r="C53" s="903"/>
      <c r="D53" s="903"/>
      <c r="E53" s="903"/>
      <c r="F53" s="903"/>
      <c r="G53" s="903"/>
      <c r="H53" s="903"/>
      <c r="I53" s="903"/>
      <c r="J53" s="903"/>
      <c r="K53" s="903"/>
      <c r="L53" s="903"/>
      <c r="M53" s="903"/>
      <c r="N53" s="903"/>
      <c r="O53" s="903"/>
      <c r="P53" s="903"/>
    </row>
    <row r="54" spans="2:16" ht="16">
      <c r="C54" s="903"/>
      <c r="D54" s="903"/>
      <c r="E54" s="903"/>
      <c r="F54" s="903"/>
      <c r="G54" s="903"/>
      <c r="H54" s="903"/>
      <c r="I54" s="903"/>
      <c r="J54" s="903"/>
      <c r="K54" s="903"/>
      <c r="L54" s="903"/>
      <c r="M54" s="903"/>
      <c r="N54" s="903"/>
      <c r="O54" s="903"/>
      <c r="P54" s="903"/>
    </row>
    <row r="55" spans="2:16" ht="16">
      <c r="C55" s="903"/>
      <c r="D55" s="903"/>
      <c r="E55" s="903"/>
      <c r="F55" s="903"/>
      <c r="G55" s="903"/>
      <c r="H55" s="903"/>
      <c r="I55" s="903"/>
      <c r="J55" s="903"/>
      <c r="K55" s="903"/>
      <c r="L55" s="903"/>
      <c r="M55" s="903"/>
      <c r="N55" s="903"/>
      <c r="O55" s="903"/>
      <c r="P55" s="903"/>
    </row>
    <row r="56" spans="2:16" ht="16">
      <c r="C56" s="903"/>
      <c r="D56" s="903"/>
      <c r="E56" s="903"/>
      <c r="F56" s="903"/>
      <c r="G56" s="903"/>
      <c r="H56" s="903"/>
      <c r="I56" s="903"/>
      <c r="J56" s="903"/>
      <c r="K56" s="903"/>
      <c r="L56" s="903"/>
      <c r="M56" s="903"/>
      <c r="N56" s="903"/>
      <c r="O56" s="903"/>
      <c r="P56" s="903"/>
    </row>
    <row r="57" spans="2:16" ht="16">
      <c r="C57" s="903"/>
      <c r="D57" s="903"/>
      <c r="E57" s="903"/>
      <c r="F57" s="903"/>
      <c r="G57" s="903"/>
      <c r="H57" s="903"/>
      <c r="I57" s="903"/>
      <c r="J57" s="903"/>
      <c r="K57" s="903"/>
      <c r="L57" s="903"/>
      <c r="M57" s="903"/>
      <c r="N57" s="903"/>
      <c r="O57" s="903"/>
      <c r="P57" s="903"/>
    </row>
    <row r="58" spans="2:16" ht="16">
      <c r="C58" s="903"/>
      <c r="D58" s="903"/>
      <c r="E58" s="903"/>
      <c r="F58" s="903"/>
      <c r="G58" s="903"/>
      <c r="H58" s="903"/>
      <c r="I58" s="903"/>
      <c r="J58" s="903"/>
      <c r="K58" s="903"/>
      <c r="L58" s="903"/>
      <c r="M58" s="903"/>
      <c r="N58" s="903"/>
      <c r="O58" s="903"/>
      <c r="P58" s="903"/>
    </row>
    <row r="59" spans="2:16" ht="16">
      <c r="C59" s="903"/>
      <c r="D59" s="903"/>
      <c r="E59" s="903"/>
      <c r="F59" s="903"/>
      <c r="G59" s="903"/>
      <c r="H59" s="903"/>
      <c r="I59" s="903"/>
      <c r="J59" s="903"/>
      <c r="K59" s="903"/>
      <c r="L59" s="903"/>
      <c r="M59" s="903"/>
      <c r="N59" s="903"/>
      <c r="O59" s="903"/>
      <c r="P59" s="903"/>
    </row>
    <row r="60" spans="2:16" ht="16">
      <c r="C60" s="903"/>
      <c r="D60" s="903"/>
      <c r="E60" s="903"/>
      <c r="F60" s="903"/>
      <c r="G60" s="903"/>
      <c r="H60" s="903"/>
      <c r="I60" s="903"/>
      <c r="J60" s="903"/>
      <c r="K60" s="903"/>
      <c r="L60" s="903"/>
      <c r="M60" s="903"/>
      <c r="N60" s="903"/>
      <c r="O60" s="903"/>
      <c r="P60" s="903"/>
    </row>
    <row r="61" spans="2:16" ht="16">
      <c r="C61" s="903"/>
      <c r="D61" s="903"/>
      <c r="E61" s="903"/>
      <c r="F61" s="903"/>
      <c r="G61" s="903"/>
      <c r="H61" s="903"/>
      <c r="I61" s="903"/>
      <c r="J61" s="903"/>
      <c r="K61" s="903"/>
      <c r="L61" s="903"/>
      <c r="M61" s="903"/>
      <c r="N61" s="903"/>
      <c r="O61" s="903"/>
      <c r="P61" s="903"/>
    </row>
    <row r="62" spans="2:16" ht="16">
      <c r="C62" s="903"/>
      <c r="D62" s="903"/>
      <c r="E62" s="903"/>
      <c r="F62" s="903"/>
      <c r="G62" s="903"/>
      <c r="H62" s="903"/>
      <c r="I62" s="903"/>
      <c r="J62" s="903"/>
      <c r="K62" s="903"/>
      <c r="L62" s="903"/>
      <c r="M62" s="903"/>
      <c r="N62" s="903"/>
      <c r="O62" s="903"/>
      <c r="P62" s="903"/>
    </row>
    <row r="63" spans="2:16" ht="16">
      <c r="C63" s="903"/>
      <c r="D63" s="903"/>
      <c r="E63" s="903"/>
      <c r="F63" s="903"/>
      <c r="G63" s="903"/>
      <c r="H63" s="903"/>
      <c r="I63" s="903"/>
      <c r="J63" s="903"/>
      <c r="K63" s="903"/>
      <c r="L63" s="903"/>
      <c r="M63" s="903"/>
      <c r="N63" s="903"/>
      <c r="O63" s="903"/>
      <c r="P63" s="903"/>
    </row>
  </sheetData>
  <mergeCells count="56">
    <mergeCell ref="C60:P60"/>
    <mergeCell ref="C61:P61"/>
    <mergeCell ref="C62:P62"/>
    <mergeCell ref="C63:P63"/>
    <mergeCell ref="C54:P54"/>
    <mergeCell ref="C55:P55"/>
    <mergeCell ref="C56:P56"/>
    <mergeCell ref="C57:P57"/>
    <mergeCell ref="C58:P58"/>
    <mergeCell ref="C59:P59"/>
    <mergeCell ref="C53:P53"/>
    <mergeCell ref="C42:P42"/>
    <mergeCell ref="C43:P43"/>
    <mergeCell ref="C44:P44"/>
    <mergeCell ref="C45:P45"/>
    <mergeCell ref="C46:P46"/>
    <mergeCell ref="C47:P47"/>
    <mergeCell ref="C48:P48"/>
    <mergeCell ref="C49:P49"/>
    <mergeCell ref="C50:P50"/>
    <mergeCell ref="C51:P51"/>
    <mergeCell ref="C52:P52"/>
    <mergeCell ref="C41:P41"/>
    <mergeCell ref="C30:P30"/>
    <mergeCell ref="C31:P31"/>
    <mergeCell ref="C32:P32"/>
    <mergeCell ref="C33:P33"/>
    <mergeCell ref="C34:P34"/>
    <mergeCell ref="C35:P35"/>
    <mergeCell ref="C36:P36"/>
    <mergeCell ref="C37:P37"/>
    <mergeCell ref="C38:P38"/>
    <mergeCell ref="C39:P39"/>
    <mergeCell ref="C40:P40"/>
    <mergeCell ref="C29:P29"/>
    <mergeCell ref="K8:K9"/>
    <mergeCell ref="L8:L9"/>
    <mergeCell ref="M8:M9"/>
    <mergeCell ref="N8:N9"/>
    <mergeCell ref="O8:O9"/>
    <mergeCell ref="B23:P23"/>
    <mergeCell ref="C24:P24"/>
    <mergeCell ref="C25:P25"/>
    <mergeCell ref="C26:P26"/>
    <mergeCell ref="C27:P27"/>
    <mergeCell ref="C28:P28"/>
    <mergeCell ref="A1:P1"/>
    <mergeCell ref="A2:P2"/>
    <mergeCell ref="C8:C9"/>
    <mergeCell ref="D8:D9"/>
    <mergeCell ref="E8:E9"/>
    <mergeCell ref="F8:F9"/>
    <mergeCell ref="G8:G9"/>
    <mergeCell ref="H8:H9"/>
    <mergeCell ref="I8:I9"/>
    <mergeCell ref="J8:J9"/>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7F943-23D9-4E42-903E-EC238736A927}">
  <sheetPr>
    <tabColor rgb="FF0070C0"/>
  </sheetPr>
  <dimension ref="A1:T31"/>
  <sheetViews>
    <sheetView tabSelected="1" zoomScale="86" workbookViewId="0">
      <selection activeCell="A2" sqref="A2:S2"/>
    </sheetView>
  </sheetViews>
  <sheetFormatPr baseColWidth="10" defaultColWidth="8.83203125" defaultRowHeight="15"/>
  <cols>
    <col min="1" max="1" width="5.83203125" customWidth="1"/>
    <col min="5" max="5" width="14.1640625" customWidth="1"/>
    <col min="11" max="11" width="24.5" customWidth="1"/>
    <col min="13" max="13" width="20.1640625" customWidth="1"/>
    <col min="17" max="17" width="23.5" customWidth="1"/>
    <col min="19" max="19" width="16" customWidth="1"/>
  </cols>
  <sheetData>
    <row r="1" spans="1:20" ht="16">
      <c r="A1" s="904" t="s">
        <v>3761</v>
      </c>
      <c r="B1" s="904"/>
      <c r="C1" s="904"/>
      <c r="D1" s="904"/>
      <c r="E1" s="904"/>
      <c r="F1" s="904"/>
      <c r="G1" s="904"/>
      <c r="H1" s="904"/>
      <c r="I1" s="904"/>
      <c r="J1" s="904"/>
      <c r="K1" s="904"/>
      <c r="L1" s="904"/>
      <c r="M1" s="904"/>
      <c r="N1" s="904"/>
      <c r="O1" s="904"/>
      <c r="P1" s="904"/>
      <c r="Q1" s="904"/>
      <c r="R1" s="904"/>
      <c r="S1" s="904"/>
    </row>
    <row r="2" spans="1:20" ht="16">
      <c r="A2" s="976" t="s">
        <v>3714</v>
      </c>
      <c r="B2" s="976"/>
      <c r="C2" s="976"/>
      <c r="D2" s="976"/>
      <c r="E2" s="976"/>
      <c r="F2" s="976"/>
      <c r="G2" s="976"/>
      <c r="H2" s="976"/>
      <c r="I2" s="976"/>
      <c r="J2" s="976"/>
      <c r="K2" s="976"/>
      <c r="L2" s="976"/>
      <c r="M2" s="976"/>
      <c r="N2" s="976"/>
      <c r="O2" s="976"/>
      <c r="P2" s="976"/>
      <c r="Q2" s="976"/>
      <c r="R2" s="976"/>
      <c r="S2" s="976"/>
    </row>
    <row r="4" spans="1:20">
      <c r="A4" s="650"/>
      <c r="B4" s="905"/>
      <c r="C4" s="905"/>
      <c r="D4" s="905"/>
      <c r="E4" s="905"/>
      <c r="F4" s="905"/>
      <c r="G4" s="905"/>
      <c r="H4" s="905"/>
      <c r="I4" s="905"/>
      <c r="J4" s="905"/>
      <c r="K4" s="905"/>
      <c r="L4" s="905"/>
      <c r="M4" s="905"/>
      <c r="N4" s="905"/>
      <c r="O4" s="905"/>
      <c r="P4" s="905"/>
      <c r="Q4" s="905"/>
      <c r="R4" s="650"/>
      <c r="S4" s="650"/>
      <c r="T4" s="651"/>
    </row>
    <row r="5" spans="1:20">
      <c r="A5" s="650"/>
      <c r="B5" s="906" t="s">
        <v>3715</v>
      </c>
      <c r="C5" s="906"/>
      <c r="D5" s="906"/>
      <c r="E5" s="906"/>
      <c r="F5" s="905"/>
      <c r="G5" s="905"/>
      <c r="H5" s="905"/>
      <c r="I5" s="905"/>
      <c r="J5" s="905"/>
      <c r="K5" s="905"/>
      <c r="L5" s="905"/>
      <c r="M5" s="905"/>
      <c r="N5" s="905"/>
      <c r="O5" s="905"/>
      <c r="P5" s="905"/>
      <c r="Q5" s="905"/>
      <c r="R5" s="650"/>
      <c r="S5" s="650"/>
      <c r="T5" s="651"/>
    </row>
    <row r="6" spans="1:20" ht="17" thickBot="1">
      <c r="A6" s="650"/>
      <c r="B6" s="929"/>
      <c r="C6" s="929"/>
      <c r="D6" s="929"/>
      <c r="E6" s="929"/>
      <c r="F6" s="907"/>
      <c r="G6" s="907"/>
      <c r="H6" s="907"/>
      <c r="I6" s="907"/>
      <c r="J6" s="907"/>
      <c r="K6" s="907"/>
      <c r="L6" s="907"/>
      <c r="M6" s="907"/>
      <c r="N6" s="907"/>
      <c r="O6" s="907"/>
      <c r="P6" s="907"/>
      <c r="Q6" s="907"/>
      <c r="R6" s="652"/>
      <c r="S6" s="653" t="s">
        <v>3290</v>
      </c>
      <c r="T6" s="651"/>
    </row>
    <row r="7" spans="1:20" ht="17" thickTop="1" thickBot="1">
      <c r="A7" s="650"/>
      <c r="B7" s="908" t="s">
        <v>852</v>
      </c>
      <c r="C7" s="909"/>
      <c r="D7" s="914" t="s">
        <v>239</v>
      </c>
      <c r="E7" s="909"/>
      <c r="F7" s="917" t="s">
        <v>3716</v>
      </c>
      <c r="G7" s="918"/>
      <c r="H7" s="918"/>
      <c r="I7" s="918"/>
      <c r="J7" s="918"/>
      <c r="K7" s="918"/>
      <c r="L7" s="918"/>
      <c r="M7" s="919"/>
      <c r="N7" s="917" t="s">
        <v>772</v>
      </c>
      <c r="O7" s="918"/>
      <c r="P7" s="918"/>
      <c r="Q7" s="918"/>
      <c r="R7" s="918"/>
      <c r="S7" s="920"/>
      <c r="T7" s="651"/>
    </row>
    <row r="8" spans="1:20">
      <c r="A8" s="650"/>
      <c r="B8" s="910"/>
      <c r="C8" s="911"/>
      <c r="D8" s="915"/>
      <c r="E8" s="911"/>
      <c r="F8" s="921" t="s">
        <v>3717</v>
      </c>
      <c r="G8" s="922"/>
      <c r="H8" s="921" t="s">
        <v>484</v>
      </c>
      <c r="I8" s="922"/>
      <c r="J8" s="925" t="s">
        <v>3718</v>
      </c>
      <c r="K8" s="926"/>
      <c r="L8" s="925" t="s">
        <v>3719</v>
      </c>
      <c r="M8" s="926"/>
      <c r="N8" s="921" t="s">
        <v>3720</v>
      </c>
      <c r="O8" s="922"/>
      <c r="P8" s="925" t="s">
        <v>3718</v>
      </c>
      <c r="Q8" s="926"/>
      <c r="R8" s="925" t="s">
        <v>3719</v>
      </c>
      <c r="S8" s="930"/>
      <c r="T8" s="651"/>
    </row>
    <row r="9" spans="1:20" ht="16" thickBot="1">
      <c r="A9" s="650"/>
      <c r="B9" s="912"/>
      <c r="C9" s="913"/>
      <c r="D9" s="916"/>
      <c r="E9" s="913"/>
      <c r="F9" s="923"/>
      <c r="G9" s="924"/>
      <c r="H9" s="923"/>
      <c r="I9" s="924"/>
      <c r="J9" s="927"/>
      <c r="K9" s="928"/>
      <c r="L9" s="927"/>
      <c r="M9" s="928"/>
      <c r="N9" s="923"/>
      <c r="O9" s="924"/>
      <c r="P9" s="927"/>
      <c r="Q9" s="928"/>
      <c r="R9" s="927"/>
      <c r="S9" s="931"/>
      <c r="T9" s="651"/>
    </row>
    <row r="10" spans="1:20" ht="16" thickBot="1">
      <c r="A10" s="650"/>
      <c r="B10" s="932" t="s">
        <v>3734</v>
      </c>
      <c r="C10" s="933"/>
      <c r="D10" s="932" t="s">
        <v>3735</v>
      </c>
      <c r="E10" s="933"/>
      <c r="F10" s="932" t="s">
        <v>3736</v>
      </c>
      <c r="G10" s="933"/>
      <c r="H10" s="932" t="s">
        <v>3737</v>
      </c>
      <c r="I10" s="933"/>
      <c r="J10" s="932" t="s">
        <v>3738</v>
      </c>
      <c r="K10" s="933"/>
      <c r="L10" s="932" t="s">
        <v>3739</v>
      </c>
      <c r="M10" s="933"/>
      <c r="N10" s="932" t="s">
        <v>3740</v>
      </c>
      <c r="O10" s="933"/>
      <c r="P10" s="932" t="s">
        <v>3741</v>
      </c>
      <c r="Q10" s="933"/>
      <c r="R10" s="932" t="s">
        <v>3742</v>
      </c>
      <c r="S10" s="933"/>
      <c r="T10" s="651"/>
    </row>
    <row r="11" spans="1:20" ht="16" thickBot="1">
      <c r="A11" s="650"/>
      <c r="B11" s="934"/>
      <c r="C11" s="935"/>
      <c r="D11" s="936"/>
      <c r="E11" s="935"/>
      <c r="F11" s="937"/>
      <c r="G11" s="938"/>
      <c r="H11" s="937"/>
      <c r="I11" s="938"/>
      <c r="J11" s="937"/>
      <c r="K11" s="938"/>
      <c r="L11" s="937"/>
      <c r="M11" s="938"/>
      <c r="N11" s="937"/>
      <c r="O11" s="938"/>
      <c r="P11" s="937"/>
      <c r="Q11" s="938"/>
      <c r="R11" s="939"/>
      <c r="S11" s="940"/>
      <c r="T11" s="651"/>
    </row>
    <row r="12" spans="1:20" ht="16" thickBot="1">
      <c r="A12" s="650"/>
      <c r="B12" s="910" t="s">
        <v>3516</v>
      </c>
      <c r="C12" s="911"/>
      <c r="D12" s="949" t="s">
        <v>3720</v>
      </c>
      <c r="E12" s="948"/>
      <c r="F12" s="937"/>
      <c r="G12" s="938"/>
      <c r="H12" s="937"/>
      <c r="I12" s="938"/>
      <c r="J12" s="943"/>
      <c r="K12" s="944"/>
      <c r="L12" s="943"/>
      <c r="M12" s="944"/>
      <c r="N12" s="941"/>
      <c r="O12" s="942"/>
      <c r="P12" s="943"/>
      <c r="Q12" s="944"/>
      <c r="R12" s="945"/>
      <c r="S12" s="946"/>
      <c r="T12" s="651"/>
    </row>
    <row r="13" spans="1:20" ht="16" thickBot="1">
      <c r="A13" s="650"/>
      <c r="B13" s="947"/>
      <c r="C13" s="948"/>
      <c r="D13" s="949"/>
      <c r="E13" s="948"/>
      <c r="F13" s="937"/>
      <c r="G13" s="938"/>
      <c r="H13" s="943"/>
      <c r="I13" s="944"/>
      <c r="J13" s="937"/>
      <c r="K13" s="938"/>
      <c r="L13" s="937"/>
      <c r="M13" s="938"/>
      <c r="N13" s="943"/>
      <c r="O13" s="944"/>
      <c r="P13" s="937"/>
      <c r="Q13" s="938"/>
      <c r="R13" s="939"/>
      <c r="S13" s="940"/>
      <c r="T13" s="651"/>
    </row>
    <row r="14" spans="1:20">
      <c r="A14" s="650"/>
      <c r="B14" s="910" t="s">
        <v>3518</v>
      </c>
      <c r="C14" s="911"/>
      <c r="D14" s="949" t="s">
        <v>3721</v>
      </c>
      <c r="E14" s="948"/>
      <c r="F14" s="936"/>
      <c r="G14" s="935"/>
      <c r="H14" s="950"/>
      <c r="I14" s="951"/>
      <c r="J14" s="936"/>
      <c r="K14" s="935"/>
      <c r="L14" s="936"/>
      <c r="M14" s="935"/>
      <c r="N14" s="950"/>
      <c r="O14" s="951"/>
      <c r="P14" s="936"/>
      <c r="Q14" s="935"/>
      <c r="R14" s="952"/>
      <c r="S14" s="953"/>
      <c r="T14" s="651"/>
    </row>
    <row r="15" spans="1:20" ht="16" thickBot="1">
      <c r="A15" s="650"/>
      <c r="B15" s="947"/>
      <c r="C15" s="948"/>
      <c r="D15" s="949" t="s">
        <v>298</v>
      </c>
      <c r="E15" s="948"/>
      <c r="F15" s="954"/>
      <c r="G15" s="955"/>
      <c r="H15" s="956"/>
      <c r="I15" s="957"/>
      <c r="J15" s="954"/>
      <c r="K15" s="955"/>
      <c r="L15" s="954"/>
      <c r="M15" s="955"/>
      <c r="N15" s="956"/>
      <c r="O15" s="957"/>
      <c r="P15" s="954"/>
      <c r="Q15" s="955"/>
      <c r="R15" s="958"/>
      <c r="S15" s="959"/>
      <c r="T15" s="651"/>
    </row>
    <row r="16" spans="1:20">
      <c r="A16" s="650"/>
      <c r="B16" s="947"/>
      <c r="C16" s="948"/>
      <c r="D16" s="949"/>
      <c r="E16" s="948"/>
      <c r="F16" s="936"/>
      <c r="G16" s="935"/>
      <c r="H16" s="950"/>
      <c r="I16" s="951"/>
      <c r="J16" s="936"/>
      <c r="K16" s="935"/>
      <c r="L16" s="936"/>
      <c r="M16" s="935"/>
      <c r="N16" s="950"/>
      <c r="O16" s="951"/>
      <c r="P16" s="936"/>
      <c r="Q16" s="935"/>
      <c r="R16" s="952"/>
      <c r="S16" s="953"/>
      <c r="T16" s="651"/>
    </row>
    <row r="17" spans="1:20">
      <c r="A17" s="650"/>
      <c r="B17" s="947"/>
      <c r="C17" s="948"/>
      <c r="D17" s="949" t="s">
        <v>3722</v>
      </c>
      <c r="E17" s="948"/>
      <c r="F17" s="949"/>
      <c r="G17" s="948"/>
      <c r="H17" s="960"/>
      <c r="I17" s="961"/>
      <c r="J17" s="949"/>
      <c r="K17" s="948"/>
      <c r="L17" s="949"/>
      <c r="M17" s="948"/>
      <c r="N17" s="960"/>
      <c r="O17" s="961"/>
      <c r="P17" s="949"/>
      <c r="Q17" s="948"/>
      <c r="R17" s="962"/>
      <c r="S17" s="963"/>
      <c r="T17" s="651"/>
    </row>
    <row r="18" spans="1:20">
      <c r="A18" s="650"/>
      <c r="B18" s="947"/>
      <c r="C18" s="948"/>
      <c r="D18" s="964" t="s">
        <v>3723</v>
      </c>
      <c r="E18" s="965"/>
      <c r="F18" s="949"/>
      <c r="G18" s="948"/>
      <c r="H18" s="960"/>
      <c r="I18" s="961"/>
      <c r="J18" s="949"/>
      <c r="K18" s="948"/>
      <c r="L18" s="949"/>
      <c r="M18" s="948"/>
      <c r="N18" s="960"/>
      <c r="O18" s="961"/>
      <c r="P18" s="949"/>
      <c r="Q18" s="948"/>
      <c r="R18" s="962"/>
      <c r="S18" s="963"/>
      <c r="T18" s="651"/>
    </row>
    <row r="19" spans="1:20">
      <c r="A19" s="650"/>
      <c r="B19" s="910"/>
      <c r="C19" s="911"/>
      <c r="D19" s="964" t="s">
        <v>3724</v>
      </c>
      <c r="E19" s="965"/>
      <c r="F19" s="949"/>
      <c r="G19" s="948"/>
      <c r="H19" s="960"/>
      <c r="I19" s="961"/>
      <c r="J19" s="949"/>
      <c r="K19" s="948"/>
      <c r="L19" s="949"/>
      <c r="M19" s="948"/>
      <c r="N19" s="960"/>
      <c r="O19" s="961"/>
      <c r="P19" s="949"/>
      <c r="Q19" s="948"/>
      <c r="R19" s="962"/>
      <c r="S19" s="963"/>
      <c r="T19" s="651"/>
    </row>
    <row r="20" spans="1:20">
      <c r="A20" s="650"/>
      <c r="B20" s="947"/>
      <c r="C20" s="948"/>
      <c r="D20" s="964" t="s">
        <v>3725</v>
      </c>
      <c r="E20" s="965"/>
      <c r="F20" s="949"/>
      <c r="G20" s="948"/>
      <c r="H20" s="960"/>
      <c r="I20" s="961"/>
      <c r="J20" s="949"/>
      <c r="K20" s="948"/>
      <c r="L20" s="949"/>
      <c r="M20" s="948"/>
      <c r="N20" s="960"/>
      <c r="O20" s="961"/>
      <c r="P20" s="949"/>
      <c r="Q20" s="948"/>
      <c r="R20" s="962"/>
      <c r="S20" s="963"/>
      <c r="T20" s="651"/>
    </row>
    <row r="21" spans="1:20" ht="16" thickBot="1">
      <c r="A21" s="650"/>
      <c r="B21" s="947"/>
      <c r="C21" s="948"/>
      <c r="D21" s="966"/>
      <c r="E21" s="967"/>
      <c r="F21" s="954"/>
      <c r="G21" s="955"/>
      <c r="H21" s="956"/>
      <c r="I21" s="957"/>
      <c r="J21" s="954"/>
      <c r="K21" s="955"/>
      <c r="L21" s="954"/>
      <c r="M21" s="955"/>
      <c r="N21" s="956"/>
      <c r="O21" s="957"/>
      <c r="P21" s="954"/>
      <c r="Q21" s="955"/>
      <c r="R21" s="654"/>
      <c r="S21" s="655"/>
      <c r="T21" s="651"/>
    </row>
    <row r="22" spans="1:20" ht="16" thickBot="1">
      <c r="A22" s="650"/>
      <c r="B22" s="947"/>
      <c r="C22" s="948"/>
      <c r="D22" s="937" t="s">
        <v>3726</v>
      </c>
      <c r="E22" s="938"/>
      <c r="F22" s="937"/>
      <c r="G22" s="938"/>
      <c r="H22" s="943"/>
      <c r="I22" s="944"/>
      <c r="J22" s="937"/>
      <c r="K22" s="938"/>
      <c r="L22" s="937"/>
      <c r="M22" s="938"/>
      <c r="N22" s="943"/>
      <c r="O22" s="944"/>
      <c r="P22" s="937"/>
      <c r="Q22" s="938"/>
      <c r="R22" s="656"/>
      <c r="S22" s="657"/>
      <c r="T22" s="651"/>
    </row>
    <row r="23" spans="1:20">
      <c r="A23" s="650"/>
      <c r="B23" s="947"/>
      <c r="C23" s="948"/>
      <c r="D23" s="936"/>
      <c r="E23" s="935"/>
      <c r="F23" s="936"/>
      <c r="G23" s="935"/>
      <c r="H23" s="950"/>
      <c r="I23" s="951"/>
      <c r="J23" s="936"/>
      <c r="K23" s="935"/>
      <c r="L23" s="936"/>
      <c r="M23" s="935"/>
      <c r="N23" s="950"/>
      <c r="O23" s="951"/>
      <c r="P23" s="936"/>
      <c r="Q23" s="935"/>
      <c r="R23" s="952"/>
      <c r="S23" s="953"/>
      <c r="T23" s="651"/>
    </row>
    <row r="24" spans="1:20" ht="16" thickBot="1">
      <c r="A24" s="650"/>
      <c r="B24" s="969" t="s">
        <v>3351</v>
      </c>
      <c r="C24" s="970"/>
      <c r="D24" s="971" t="s">
        <v>7</v>
      </c>
      <c r="E24" s="972"/>
      <c r="F24" s="971"/>
      <c r="G24" s="972"/>
      <c r="H24" s="973"/>
      <c r="I24" s="974"/>
      <c r="J24" s="971"/>
      <c r="K24" s="972"/>
      <c r="L24" s="971"/>
      <c r="M24" s="972"/>
      <c r="N24" s="973"/>
      <c r="O24" s="974"/>
      <c r="P24" s="971"/>
      <c r="Q24" s="972"/>
      <c r="R24" s="977"/>
      <c r="S24" s="978"/>
      <c r="T24" s="651"/>
    </row>
    <row r="25" spans="1:20" ht="16" thickTop="1">
      <c r="A25" s="650"/>
      <c r="B25" s="968"/>
      <c r="C25" s="968"/>
      <c r="D25" s="968"/>
      <c r="E25" s="968"/>
      <c r="F25" s="968"/>
      <c r="G25" s="968"/>
      <c r="H25" s="968"/>
      <c r="I25" s="968"/>
      <c r="J25" s="968"/>
      <c r="K25" s="968"/>
      <c r="L25" s="968"/>
      <c r="M25" s="968"/>
      <c r="N25" s="968"/>
      <c r="O25" s="968"/>
      <c r="P25" s="968"/>
      <c r="Q25" s="968"/>
      <c r="R25" s="650"/>
      <c r="S25" s="650"/>
      <c r="T25" s="651"/>
    </row>
    <row r="26" spans="1:20">
      <c r="A26" s="650"/>
      <c r="B26" s="650"/>
      <c r="C26" s="975" t="s">
        <v>3053</v>
      </c>
      <c r="D26" s="975"/>
      <c r="E26" s="905"/>
      <c r="F26" s="905"/>
      <c r="G26" s="905"/>
      <c r="H26" s="905"/>
      <c r="I26" s="905"/>
      <c r="J26" s="905"/>
      <c r="K26" s="905"/>
      <c r="L26" s="905"/>
      <c r="M26" s="905"/>
      <c r="N26" s="905"/>
      <c r="O26" s="905"/>
      <c r="P26" s="905"/>
      <c r="Q26" s="905"/>
      <c r="R26" s="905"/>
      <c r="S26" s="905"/>
      <c r="T26" s="650"/>
    </row>
    <row r="27" spans="1:20">
      <c r="A27" s="650"/>
      <c r="B27" s="650"/>
      <c r="C27" s="975" t="s">
        <v>3727</v>
      </c>
      <c r="D27" s="975"/>
      <c r="E27" s="975"/>
      <c r="F27" s="975"/>
      <c r="G27" s="975"/>
      <c r="H27" s="975"/>
      <c r="I27" s="975"/>
      <c r="J27" s="975"/>
      <c r="K27" s="975"/>
      <c r="L27" s="975"/>
      <c r="M27" s="975"/>
      <c r="N27" s="975"/>
      <c r="O27" s="975"/>
      <c r="P27" s="975"/>
      <c r="Q27" s="975"/>
      <c r="R27" s="975"/>
      <c r="S27" s="975"/>
      <c r="T27" s="975"/>
    </row>
    <row r="28" spans="1:20">
      <c r="A28" s="650"/>
      <c r="B28" s="650"/>
      <c r="C28" s="975" t="s">
        <v>3728</v>
      </c>
      <c r="D28" s="975"/>
      <c r="E28" s="975"/>
      <c r="F28" s="975"/>
      <c r="G28" s="975"/>
      <c r="H28" s="975"/>
      <c r="I28" s="975"/>
      <c r="J28" s="975"/>
      <c r="K28" s="975"/>
      <c r="L28" s="975"/>
      <c r="M28" s="975"/>
      <c r="N28" s="975"/>
      <c r="O28" s="975"/>
      <c r="P28" s="975"/>
      <c r="Q28" s="975"/>
      <c r="R28" s="975"/>
      <c r="S28" s="975"/>
      <c r="T28" s="975"/>
    </row>
    <row r="29" spans="1:20">
      <c r="A29" s="650"/>
      <c r="B29" s="650"/>
      <c r="C29" s="975" t="s">
        <v>3729</v>
      </c>
      <c r="D29" s="975"/>
      <c r="E29" s="975"/>
      <c r="F29" s="975"/>
      <c r="G29" s="975"/>
      <c r="H29" s="975"/>
      <c r="I29" s="975"/>
      <c r="J29" s="975"/>
      <c r="K29" s="975"/>
      <c r="L29" s="975"/>
      <c r="M29" s="975"/>
      <c r="N29" s="975"/>
      <c r="O29" s="975"/>
      <c r="P29" s="975"/>
      <c r="Q29" s="975"/>
      <c r="R29" s="975"/>
      <c r="S29" s="975"/>
      <c r="T29" s="975"/>
    </row>
    <row r="30" spans="1:20">
      <c r="A30" s="650"/>
      <c r="B30" s="650"/>
      <c r="C30" s="975" t="s">
        <v>3730</v>
      </c>
      <c r="D30" s="975"/>
      <c r="E30" s="975"/>
      <c r="F30" s="975"/>
      <c r="G30" s="975"/>
      <c r="H30" s="975"/>
      <c r="I30" s="975"/>
      <c r="J30" s="975"/>
      <c r="K30" s="975"/>
      <c r="L30" s="975"/>
      <c r="M30" s="975"/>
      <c r="N30" s="975"/>
      <c r="O30" s="975"/>
      <c r="P30" s="975"/>
      <c r="Q30" s="975"/>
      <c r="R30" s="975"/>
      <c r="S30" s="975"/>
      <c r="T30" s="975"/>
    </row>
    <row r="31" spans="1:20">
      <c r="A31" s="650"/>
      <c r="B31" s="650"/>
      <c r="C31" s="975" t="s">
        <v>3731</v>
      </c>
      <c r="D31" s="975"/>
      <c r="E31" s="975"/>
      <c r="F31" s="975"/>
      <c r="G31" s="975"/>
      <c r="H31" s="975"/>
      <c r="I31" s="975"/>
      <c r="J31" s="975"/>
      <c r="K31" s="975"/>
      <c r="L31" s="975"/>
      <c r="M31" s="975"/>
      <c r="N31" s="975"/>
      <c r="O31" s="975"/>
      <c r="P31" s="975"/>
      <c r="Q31" s="975"/>
      <c r="R31" s="975"/>
      <c r="S31" s="975"/>
      <c r="T31" s="650"/>
    </row>
  </sheetData>
  <mergeCells count="188">
    <mergeCell ref="C31:S31"/>
    <mergeCell ref="A1:S1"/>
    <mergeCell ref="A2:S2"/>
    <mergeCell ref="O26:P26"/>
    <mergeCell ref="Q26:S26"/>
    <mergeCell ref="C27:T27"/>
    <mergeCell ref="C28:T28"/>
    <mergeCell ref="C29:T29"/>
    <mergeCell ref="C30:T30"/>
    <mergeCell ref="C26:D26"/>
    <mergeCell ref="E26:F26"/>
    <mergeCell ref="G26:H26"/>
    <mergeCell ref="I26:J26"/>
    <mergeCell ref="K26:L26"/>
    <mergeCell ref="M26:N26"/>
    <mergeCell ref="P24:Q24"/>
    <mergeCell ref="R24:S24"/>
    <mergeCell ref="B25:C25"/>
    <mergeCell ref="D25:E25"/>
    <mergeCell ref="F25:G25"/>
    <mergeCell ref="H25:I25"/>
    <mergeCell ref="J25:K25"/>
    <mergeCell ref="L25:M25"/>
    <mergeCell ref="N25:O25"/>
    <mergeCell ref="R23:S23"/>
    <mergeCell ref="B24:C24"/>
    <mergeCell ref="D24:E24"/>
    <mergeCell ref="F24:G24"/>
    <mergeCell ref="H24:I24"/>
    <mergeCell ref="J24:K24"/>
    <mergeCell ref="L24:M24"/>
    <mergeCell ref="N24:O24"/>
    <mergeCell ref="B23:C23"/>
    <mergeCell ref="D23:E23"/>
    <mergeCell ref="F23:G23"/>
    <mergeCell ref="H23:I23"/>
    <mergeCell ref="J23:K23"/>
    <mergeCell ref="L23:M23"/>
    <mergeCell ref="B22:C22"/>
    <mergeCell ref="D22:E22"/>
    <mergeCell ref="F22:G22"/>
    <mergeCell ref="H22:I22"/>
    <mergeCell ref="J22:K22"/>
    <mergeCell ref="L22:M22"/>
    <mergeCell ref="N22:O22"/>
    <mergeCell ref="P22:Q22"/>
    <mergeCell ref="P25:Q25"/>
    <mergeCell ref="N23:O23"/>
    <mergeCell ref="P23:Q23"/>
    <mergeCell ref="N20:O20"/>
    <mergeCell ref="P20:Q20"/>
    <mergeCell ref="R20:S20"/>
    <mergeCell ref="B21:C21"/>
    <mergeCell ref="D21:E21"/>
    <mergeCell ref="F21:G21"/>
    <mergeCell ref="H21:I21"/>
    <mergeCell ref="J21:K21"/>
    <mergeCell ref="L21:M21"/>
    <mergeCell ref="N21:O21"/>
    <mergeCell ref="B20:C20"/>
    <mergeCell ref="D20:E20"/>
    <mergeCell ref="F20:G20"/>
    <mergeCell ref="H20:I20"/>
    <mergeCell ref="J20:K20"/>
    <mergeCell ref="L20:M20"/>
    <mergeCell ref="P21:Q21"/>
    <mergeCell ref="B19:C19"/>
    <mergeCell ref="D19:E19"/>
    <mergeCell ref="F19:G19"/>
    <mergeCell ref="H19:I19"/>
    <mergeCell ref="J19:K19"/>
    <mergeCell ref="L19:M19"/>
    <mergeCell ref="N19:O19"/>
    <mergeCell ref="P19:Q19"/>
    <mergeCell ref="R19:S19"/>
    <mergeCell ref="B18:C18"/>
    <mergeCell ref="D18:E18"/>
    <mergeCell ref="F18:G18"/>
    <mergeCell ref="H18:I18"/>
    <mergeCell ref="J18:K18"/>
    <mergeCell ref="L18:M18"/>
    <mergeCell ref="N18:O18"/>
    <mergeCell ref="P18:Q18"/>
    <mergeCell ref="R18:S18"/>
    <mergeCell ref="N16:O16"/>
    <mergeCell ref="P16:Q16"/>
    <mergeCell ref="R16:S16"/>
    <mergeCell ref="B17:C17"/>
    <mergeCell ref="D17:E17"/>
    <mergeCell ref="F17:G17"/>
    <mergeCell ref="H17:I17"/>
    <mergeCell ref="J17:K17"/>
    <mergeCell ref="L17:M17"/>
    <mergeCell ref="N17:O17"/>
    <mergeCell ref="B16:C16"/>
    <mergeCell ref="D16:E16"/>
    <mergeCell ref="F16:G16"/>
    <mergeCell ref="H16:I16"/>
    <mergeCell ref="J16:K16"/>
    <mergeCell ref="L16:M16"/>
    <mergeCell ref="P17:Q17"/>
    <mergeCell ref="R17:S17"/>
    <mergeCell ref="B15:C15"/>
    <mergeCell ref="D15:E15"/>
    <mergeCell ref="F15:G15"/>
    <mergeCell ref="H15:I15"/>
    <mergeCell ref="J15:K15"/>
    <mergeCell ref="L15:M15"/>
    <mergeCell ref="N15:O15"/>
    <mergeCell ref="P15:Q15"/>
    <mergeCell ref="R15:S15"/>
    <mergeCell ref="B14:C14"/>
    <mergeCell ref="D14:E14"/>
    <mergeCell ref="F14:G14"/>
    <mergeCell ref="H14:I14"/>
    <mergeCell ref="J14:K14"/>
    <mergeCell ref="L14:M14"/>
    <mergeCell ref="N14:O14"/>
    <mergeCell ref="P14:Q14"/>
    <mergeCell ref="R14:S14"/>
    <mergeCell ref="N12:O12"/>
    <mergeCell ref="P12:Q12"/>
    <mergeCell ref="R12:S12"/>
    <mergeCell ref="B13:C13"/>
    <mergeCell ref="D13:E13"/>
    <mergeCell ref="F13:G13"/>
    <mergeCell ref="H13:I13"/>
    <mergeCell ref="J13:K13"/>
    <mergeCell ref="L13:M13"/>
    <mergeCell ref="N13:O13"/>
    <mergeCell ref="B12:C12"/>
    <mergeCell ref="D12:E12"/>
    <mergeCell ref="F12:G12"/>
    <mergeCell ref="H12:I12"/>
    <mergeCell ref="J12:K12"/>
    <mergeCell ref="L12:M12"/>
    <mergeCell ref="P13:Q13"/>
    <mergeCell ref="R13:S13"/>
    <mergeCell ref="B11:C11"/>
    <mergeCell ref="D11:E11"/>
    <mergeCell ref="F11:G11"/>
    <mergeCell ref="H11:I11"/>
    <mergeCell ref="J11:K11"/>
    <mergeCell ref="L11:M11"/>
    <mergeCell ref="N11:O11"/>
    <mergeCell ref="P11:Q11"/>
    <mergeCell ref="R11:S11"/>
    <mergeCell ref="B10:C10"/>
    <mergeCell ref="D10:E10"/>
    <mergeCell ref="F10:G10"/>
    <mergeCell ref="H10:I10"/>
    <mergeCell ref="J10:K10"/>
    <mergeCell ref="L10:M10"/>
    <mergeCell ref="N10:O10"/>
    <mergeCell ref="P10:Q10"/>
    <mergeCell ref="R10:S10"/>
    <mergeCell ref="P6:Q6"/>
    <mergeCell ref="B7:C9"/>
    <mergeCell ref="D7:E9"/>
    <mergeCell ref="F7:M7"/>
    <mergeCell ref="N7:S7"/>
    <mergeCell ref="F8:G9"/>
    <mergeCell ref="H8:I9"/>
    <mergeCell ref="J8:K9"/>
    <mergeCell ref="L8:M9"/>
    <mergeCell ref="N8:O9"/>
    <mergeCell ref="B6:E6"/>
    <mergeCell ref="F6:G6"/>
    <mergeCell ref="H6:I6"/>
    <mergeCell ref="J6:K6"/>
    <mergeCell ref="L6:M6"/>
    <mergeCell ref="N6:O6"/>
    <mergeCell ref="P8:Q9"/>
    <mergeCell ref="R8:S9"/>
    <mergeCell ref="P4:Q4"/>
    <mergeCell ref="B5:E5"/>
    <mergeCell ref="F5:G5"/>
    <mergeCell ref="H5:I5"/>
    <mergeCell ref="J5:K5"/>
    <mergeCell ref="L5:M5"/>
    <mergeCell ref="N5:O5"/>
    <mergeCell ref="P5:Q5"/>
    <mergeCell ref="B4:E4"/>
    <mergeCell ref="F4:G4"/>
    <mergeCell ref="H4:I4"/>
    <mergeCell ref="J4:K4"/>
    <mergeCell ref="L4:M4"/>
    <mergeCell ref="N4:O4"/>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9"/>
  </sheetPr>
  <dimension ref="A1:N24"/>
  <sheetViews>
    <sheetView workbookViewId="0">
      <selection activeCell="K20" sqref="K20:N20"/>
    </sheetView>
  </sheetViews>
  <sheetFormatPr baseColWidth="10" defaultColWidth="8.6640625" defaultRowHeight="15"/>
  <cols>
    <col min="1" max="1" width="6.83203125" style="124" customWidth="1"/>
    <col min="2" max="4" width="7.33203125" style="124" customWidth="1"/>
    <col min="5" max="5" width="20.6640625" style="124" bestFit="1" customWidth="1"/>
    <col min="6" max="6" width="30.5" style="124" bestFit="1" customWidth="1"/>
    <col min="7" max="7" width="9.1640625" style="125" bestFit="1" customWidth="1"/>
    <col min="8" max="8" width="14.5" style="124" bestFit="1" customWidth="1"/>
    <col min="9" max="9" width="21.1640625" style="124" bestFit="1" customWidth="1"/>
    <col min="10" max="10" width="20.1640625" style="124" bestFit="1" customWidth="1"/>
    <col min="11" max="11" width="9.83203125" style="124" bestFit="1" customWidth="1"/>
    <col min="12" max="16384" width="8.6640625" style="124"/>
  </cols>
  <sheetData>
    <row r="1" spans="1:11">
      <c r="A1" s="124" t="s">
        <v>3024</v>
      </c>
    </row>
    <row r="3" spans="1:11" ht="14.5" customHeight="1">
      <c r="A3" s="982" t="s">
        <v>3306</v>
      </c>
      <c r="B3" s="982" t="s">
        <v>3307</v>
      </c>
      <c r="C3" s="982" t="s">
        <v>3308</v>
      </c>
      <c r="D3" s="982" t="s">
        <v>3309</v>
      </c>
      <c r="E3" s="982" t="s">
        <v>3310</v>
      </c>
      <c r="F3" s="982" t="s">
        <v>0</v>
      </c>
      <c r="G3" s="983" t="s">
        <v>3311</v>
      </c>
      <c r="H3" s="983" t="s">
        <v>3312</v>
      </c>
      <c r="I3" s="983" t="s">
        <v>89</v>
      </c>
      <c r="J3" s="983" t="s">
        <v>3313</v>
      </c>
      <c r="K3" s="983" t="s">
        <v>3314</v>
      </c>
    </row>
    <row r="4" spans="1:11">
      <c r="A4" s="982"/>
      <c r="B4" s="982"/>
      <c r="C4" s="982"/>
      <c r="D4" s="982"/>
      <c r="E4" s="982"/>
      <c r="F4" s="982"/>
      <c r="G4" s="984"/>
      <c r="H4" s="984"/>
      <c r="I4" s="984"/>
      <c r="J4" s="984"/>
      <c r="K4" s="984"/>
    </row>
    <row r="5" spans="1:11">
      <c r="A5" s="126" t="s">
        <v>3315</v>
      </c>
      <c r="B5" s="126" t="s">
        <v>3316</v>
      </c>
      <c r="C5" s="127" t="s">
        <v>3317</v>
      </c>
      <c r="D5" s="128" t="s">
        <v>3318</v>
      </c>
      <c r="E5" s="129">
        <v>6230000001</v>
      </c>
      <c r="F5" s="130" t="s">
        <v>3319</v>
      </c>
      <c r="G5" s="131">
        <v>1</v>
      </c>
      <c r="H5" s="132" t="s">
        <v>3025</v>
      </c>
      <c r="I5" s="132"/>
      <c r="J5" s="132"/>
      <c r="K5" s="132"/>
    </row>
    <row r="6" spans="1:11">
      <c r="A6" s="126" t="s">
        <v>3315</v>
      </c>
      <c r="B6" s="126" t="s">
        <v>3316</v>
      </c>
      <c r="C6" s="127" t="s">
        <v>3317</v>
      </c>
      <c r="D6" s="128" t="s">
        <v>3318</v>
      </c>
      <c r="E6" s="129">
        <v>6230000001</v>
      </c>
      <c r="F6" s="130" t="s">
        <v>3320</v>
      </c>
      <c r="G6" s="131">
        <v>1</v>
      </c>
      <c r="H6" s="132" t="s">
        <v>3026</v>
      </c>
      <c r="I6" s="132"/>
      <c r="J6" s="132"/>
      <c r="K6" s="132"/>
    </row>
    <row r="7" spans="1:11">
      <c r="A7" s="126" t="s">
        <v>3315</v>
      </c>
      <c r="B7" s="126" t="s">
        <v>3316</v>
      </c>
      <c r="C7" s="127" t="s">
        <v>3317</v>
      </c>
      <c r="D7" s="128" t="s">
        <v>3318</v>
      </c>
      <c r="E7" s="129">
        <v>6230000001</v>
      </c>
      <c r="F7" s="130" t="s">
        <v>3321</v>
      </c>
      <c r="G7" s="131">
        <v>1</v>
      </c>
      <c r="H7" s="132" t="s">
        <v>3322</v>
      </c>
      <c r="I7" s="132"/>
      <c r="J7" s="132"/>
      <c r="K7" s="132"/>
    </row>
    <row r="8" spans="1:11">
      <c r="A8" s="126" t="s">
        <v>3315</v>
      </c>
      <c r="B8" s="126" t="s">
        <v>3316</v>
      </c>
      <c r="C8" s="127" t="s">
        <v>3317</v>
      </c>
      <c r="D8" s="128" t="s">
        <v>3318</v>
      </c>
      <c r="E8" s="129">
        <v>6230000001</v>
      </c>
      <c r="F8" s="130" t="s">
        <v>3321</v>
      </c>
      <c r="G8" s="131">
        <v>2</v>
      </c>
      <c r="H8" s="132" t="s">
        <v>3025</v>
      </c>
      <c r="I8" s="132"/>
      <c r="J8" s="132"/>
      <c r="K8" s="132"/>
    </row>
    <row r="9" spans="1:11">
      <c r="A9" s="126" t="s">
        <v>3315</v>
      </c>
      <c r="B9" s="126" t="s">
        <v>3316</v>
      </c>
      <c r="C9" s="127" t="s">
        <v>3317</v>
      </c>
      <c r="D9" s="128" t="s">
        <v>3318</v>
      </c>
      <c r="E9" s="129">
        <v>6230000001</v>
      </c>
      <c r="F9" s="130" t="s">
        <v>3321</v>
      </c>
      <c r="G9" s="131">
        <v>2</v>
      </c>
      <c r="H9" s="132" t="s">
        <v>3026</v>
      </c>
      <c r="I9" s="132"/>
      <c r="J9" s="132"/>
      <c r="K9" s="132"/>
    </row>
    <row r="10" spans="1:11">
      <c r="A10" s="126" t="s">
        <v>3315</v>
      </c>
      <c r="B10" s="126" t="s">
        <v>3316</v>
      </c>
      <c r="C10" s="127" t="s">
        <v>3317</v>
      </c>
      <c r="D10" s="128" t="s">
        <v>3318</v>
      </c>
      <c r="E10" s="129">
        <v>6230000001</v>
      </c>
      <c r="F10" s="130" t="s">
        <v>3321</v>
      </c>
      <c r="G10" s="131">
        <v>3</v>
      </c>
      <c r="H10" s="132" t="s">
        <v>3025</v>
      </c>
      <c r="I10" s="132"/>
      <c r="J10" s="132"/>
      <c r="K10" s="132"/>
    </row>
    <row r="11" spans="1:11">
      <c r="A11" s="126" t="s">
        <v>3315</v>
      </c>
      <c r="B11" s="126" t="s">
        <v>3316</v>
      </c>
      <c r="C11" s="127" t="s">
        <v>3317</v>
      </c>
      <c r="D11" s="128" t="s">
        <v>3318</v>
      </c>
      <c r="E11" s="129">
        <v>6230000001</v>
      </c>
      <c r="F11" s="130" t="s">
        <v>3321</v>
      </c>
      <c r="G11" s="131">
        <v>3</v>
      </c>
      <c r="H11" s="132" t="s">
        <v>3026</v>
      </c>
      <c r="I11" s="132"/>
      <c r="J11" s="132"/>
      <c r="K11" s="132"/>
    </row>
    <row r="12" spans="1:11">
      <c r="A12" s="126" t="s">
        <v>3315</v>
      </c>
      <c r="B12" s="126" t="s">
        <v>3316</v>
      </c>
      <c r="C12" s="127" t="s">
        <v>3317</v>
      </c>
      <c r="D12" s="128" t="s">
        <v>3318</v>
      </c>
      <c r="E12" s="129">
        <v>6230000001</v>
      </c>
      <c r="F12" s="130" t="s">
        <v>3321</v>
      </c>
      <c r="G12" s="131">
        <v>3</v>
      </c>
      <c r="H12" s="132" t="s">
        <v>3026</v>
      </c>
      <c r="I12" s="132"/>
      <c r="J12" s="132"/>
      <c r="K12" s="132"/>
    </row>
    <row r="13" spans="1:11">
      <c r="A13" s="126" t="s">
        <v>3315</v>
      </c>
      <c r="B13" s="126" t="s">
        <v>3316</v>
      </c>
      <c r="C13" s="127" t="s">
        <v>3317</v>
      </c>
      <c r="D13" s="128" t="s">
        <v>3318</v>
      </c>
      <c r="E13" s="129">
        <v>6230000001</v>
      </c>
      <c r="F13" s="130" t="s">
        <v>3321</v>
      </c>
      <c r="G13" s="131">
        <v>3</v>
      </c>
      <c r="H13" s="132" t="s">
        <v>3322</v>
      </c>
      <c r="I13" s="132"/>
      <c r="J13" s="132"/>
      <c r="K13" s="132"/>
    </row>
    <row r="14" spans="1:11">
      <c r="D14" s="133" t="s">
        <v>3323</v>
      </c>
      <c r="E14" s="133" t="s">
        <v>3324</v>
      </c>
      <c r="F14" s="134"/>
      <c r="G14" s="133" t="s">
        <v>3325</v>
      </c>
      <c r="H14" s="133" t="s">
        <v>3326</v>
      </c>
      <c r="I14" s="133" t="s">
        <v>3327</v>
      </c>
      <c r="J14" s="133" t="s">
        <v>3328</v>
      </c>
      <c r="K14" s="133" t="s">
        <v>3329</v>
      </c>
    </row>
    <row r="15" spans="1:11">
      <c r="D15" s="135" t="s">
        <v>116</v>
      </c>
      <c r="E15" s="135" t="s">
        <v>117</v>
      </c>
      <c r="F15" s="134"/>
      <c r="G15" s="135" t="s">
        <v>405</v>
      </c>
      <c r="H15" s="135" t="s">
        <v>406</v>
      </c>
      <c r="I15" s="135" t="s">
        <v>407</v>
      </c>
      <c r="J15" s="135" t="s">
        <v>3330</v>
      </c>
      <c r="K15" s="135" t="s">
        <v>3331</v>
      </c>
    </row>
    <row r="17" spans="4:14">
      <c r="D17" s="136" t="s">
        <v>3332</v>
      </c>
      <c r="E17" s="136" t="s">
        <v>3333</v>
      </c>
      <c r="F17" s="136" t="s">
        <v>3334</v>
      </c>
      <c r="G17" s="137" t="s">
        <v>3335</v>
      </c>
      <c r="H17" s="137" t="s">
        <v>3336</v>
      </c>
      <c r="I17" s="137" t="s">
        <v>3337</v>
      </c>
      <c r="J17" s="138" t="s">
        <v>3338</v>
      </c>
      <c r="K17" s="979" t="s">
        <v>3339</v>
      </c>
      <c r="L17" s="980"/>
      <c r="M17" s="980"/>
      <c r="N17" s="981"/>
    </row>
    <row r="18" spans="4:14" ht="16">
      <c r="D18" s="139">
        <v>1</v>
      </c>
      <c r="E18" s="140">
        <v>0</v>
      </c>
      <c r="F18" s="141" t="s">
        <v>3309</v>
      </c>
      <c r="G18" s="139" t="s">
        <v>3340</v>
      </c>
      <c r="H18" s="139" t="s">
        <v>3341</v>
      </c>
      <c r="I18" s="142" t="s">
        <v>3342</v>
      </c>
      <c r="J18" s="143"/>
      <c r="K18" s="988" t="s">
        <v>3343</v>
      </c>
      <c r="L18" s="989"/>
      <c r="M18" s="989"/>
      <c r="N18" s="990"/>
    </row>
    <row r="19" spans="4:14" ht="19">
      <c r="D19" s="139">
        <v>2</v>
      </c>
      <c r="E19" s="140">
        <v>1</v>
      </c>
      <c r="F19" s="141" t="s">
        <v>3310</v>
      </c>
      <c r="G19" s="139" t="s">
        <v>3340</v>
      </c>
      <c r="H19" s="160" t="s">
        <v>3344</v>
      </c>
      <c r="I19" s="142" t="s">
        <v>3342</v>
      </c>
      <c r="J19" s="143"/>
      <c r="K19" s="985" t="s">
        <v>3345</v>
      </c>
      <c r="L19" s="986"/>
      <c r="M19" s="986"/>
      <c r="N19" s="987"/>
    </row>
    <row r="20" spans="4:14" ht="14.5" customHeight="1">
      <c r="D20" s="139">
        <v>3</v>
      </c>
      <c r="E20" s="140">
        <v>2</v>
      </c>
      <c r="F20" s="141" t="s">
        <v>3311</v>
      </c>
      <c r="G20" s="139" t="s">
        <v>3345</v>
      </c>
      <c r="H20" s="139" t="s">
        <v>3346</v>
      </c>
      <c r="I20" s="142" t="s">
        <v>3347</v>
      </c>
      <c r="J20" s="143"/>
      <c r="K20" s="991" t="s">
        <v>3348</v>
      </c>
      <c r="L20" s="991"/>
      <c r="M20" s="991"/>
      <c r="N20" s="991"/>
    </row>
    <row r="21" spans="4:14" ht="16">
      <c r="D21" s="139">
        <v>4</v>
      </c>
      <c r="E21" s="140">
        <v>3</v>
      </c>
      <c r="F21" s="141" t="s">
        <v>3312</v>
      </c>
      <c r="G21" s="139" t="s">
        <v>3349</v>
      </c>
      <c r="H21" s="139" t="s">
        <v>3350</v>
      </c>
      <c r="I21" s="142" t="s">
        <v>3351</v>
      </c>
      <c r="J21" s="143"/>
      <c r="K21" s="985" t="s">
        <v>3352</v>
      </c>
      <c r="L21" s="986"/>
      <c r="M21" s="986"/>
      <c r="N21" s="987"/>
    </row>
    <row r="22" spans="4:14" ht="14.5" customHeight="1">
      <c r="D22" s="139">
        <v>5</v>
      </c>
      <c r="E22" s="140">
        <v>4</v>
      </c>
      <c r="F22" s="141" t="s">
        <v>89</v>
      </c>
      <c r="G22" s="139" t="s">
        <v>3349</v>
      </c>
      <c r="H22" s="139" t="s">
        <v>3350</v>
      </c>
      <c r="I22" s="142" t="s">
        <v>3351</v>
      </c>
      <c r="J22" s="143"/>
      <c r="K22" s="985" t="s">
        <v>3352</v>
      </c>
      <c r="L22" s="986"/>
      <c r="M22" s="986"/>
      <c r="N22" s="987"/>
    </row>
    <row r="23" spans="4:14" ht="14.5" customHeight="1">
      <c r="D23" s="139">
        <v>6</v>
      </c>
      <c r="E23" s="140">
        <v>5</v>
      </c>
      <c r="F23" s="141" t="s">
        <v>3313</v>
      </c>
      <c r="G23" s="139" t="s">
        <v>3349</v>
      </c>
      <c r="H23" s="139" t="s">
        <v>3350</v>
      </c>
      <c r="I23" s="142" t="s">
        <v>3351</v>
      </c>
      <c r="J23" s="143" t="s">
        <v>3353</v>
      </c>
      <c r="K23" s="985" t="s">
        <v>3352</v>
      </c>
      <c r="L23" s="986"/>
      <c r="M23" s="986"/>
      <c r="N23" s="987"/>
    </row>
    <row r="24" spans="4:14" ht="16">
      <c r="D24" s="139">
        <v>7</v>
      </c>
      <c r="E24" s="140">
        <v>6</v>
      </c>
      <c r="F24" s="141" t="s">
        <v>3314</v>
      </c>
      <c r="G24" s="139" t="s">
        <v>3314</v>
      </c>
      <c r="H24" s="139" t="s">
        <v>3346</v>
      </c>
      <c r="I24" s="142" t="s">
        <v>3351</v>
      </c>
      <c r="J24" s="143"/>
      <c r="K24" s="985" t="s">
        <v>3354</v>
      </c>
      <c r="L24" s="986"/>
      <c r="M24" s="986"/>
      <c r="N24" s="987"/>
    </row>
  </sheetData>
  <mergeCells count="19">
    <mergeCell ref="K24:N24"/>
    <mergeCell ref="K18:N18"/>
    <mergeCell ref="K19:N19"/>
    <mergeCell ref="K20:N20"/>
    <mergeCell ref="K21:N21"/>
    <mergeCell ref="K22:N22"/>
    <mergeCell ref="K23:N23"/>
    <mergeCell ref="K17:N17"/>
    <mergeCell ref="A3:A4"/>
    <mergeCell ref="B3:B4"/>
    <mergeCell ref="C3:C4"/>
    <mergeCell ref="D3:D4"/>
    <mergeCell ref="E3:E4"/>
    <mergeCell ref="F3:F4"/>
    <mergeCell ref="G3:G4"/>
    <mergeCell ref="H3:H4"/>
    <mergeCell ref="I3:I4"/>
    <mergeCell ref="J3:J4"/>
    <mergeCell ref="K3:K4"/>
  </mergeCells>
  <pageMargins left="0.7" right="0.7" top="0.75" bottom="0.75" header="0.3" footer="0.3"/>
  <pageSetup paperSize="9" orientation="portrait" horizontalDpi="90" verticalDpi="9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sheetPr>
  <dimension ref="A1:R24"/>
  <sheetViews>
    <sheetView workbookViewId="0">
      <selection activeCell="K16" sqref="K16:N16"/>
    </sheetView>
  </sheetViews>
  <sheetFormatPr baseColWidth="10" defaultColWidth="8.6640625" defaultRowHeight="15"/>
  <cols>
    <col min="1" max="4" width="8.6640625" style="124"/>
    <col min="5" max="5" width="20.6640625" style="124" bestFit="1" customWidth="1"/>
    <col min="6" max="6" width="23.6640625" style="124" customWidth="1"/>
    <col min="7" max="7" width="9.1640625" style="124" bestFit="1" customWidth="1"/>
    <col min="8" max="8" width="15.5" style="124" bestFit="1" customWidth="1"/>
    <col min="9" max="9" width="19.83203125" style="124" customWidth="1"/>
    <col min="10" max="10" width="14.5" style="124" customWidth="1"/>
    <col min="11" max="11" width="11.1640625" style="124" customWidth="1"/>
    <col min="12" max="16" width="8.6640625" style="124"/>
    <col min="17" max="17" width="8.83203125" style="124" customWidth="1"/>
    <col min="18" max="16384" width="8.6640625" style="124"/>
  </cols>
  <sheetData>
    <row r="1" spans="1:18">
      <c r="A1" s="156" t="s">
        <v>3039</v>
      </c>
    </row>
    <row r="2" spans="1:18" ht="16" customHeight="1"/>
    <row r="3" spans="1:18" s="144" customFormat="1">
      <c r="A3" s="992" t="s">
        <v>3306</v>
      </c>
      <c r="B3" s="992" t="s">
        <v>3307</v>
      </c>
      <c r="C3" s="992" t="s">
        <v>3308</v>
      </c>
      <c r="D3" s="992" t="s">
        <v>3309</v>
      </c>
      <c r="E3" s="992" t="s">
        <v>3310</v>
      </c>
      <c r="F3" s="992" t="s">
        <v>0</v>
      </c>
      <c r="G3" s="994" t="s">
        <v>3311</v>
      </c>
      <c r="H3" s="994" t="s">
        <v>3312</v>
      </c>
      <c r="I3" s="994" t="s">
        <v>89</v>
      </c>
      <c r="J3" s="994" t="s">
        <v>3041</v>
      </c>
      <c r="K3" s="994" t="s">
        <v>3042</v>
      </c>
      <c r="L3" s="994" t="s">
        <v>3043</v>
      </c>
      <c r="M3" s="994" t="s">
        <v>3044</v>
      </c>
      <c r="N3" s="994" t="s">
        <v>3045</v>
      </c>
      <c r="O3" s="994" t="s">
        <v>3046</v>
      </c>
      <c r="P3" s="994" t="s">
        <v>114</v>
      </c>
      <c r="Q3" s="994" t="s">
        <v>3047</v>
      </c>
      <c r="R3" s="994" t="s">
        <v>3048</v>
      </c>
    </row>
    <row r="4" spans="1:18" s="144" customFormat="1" ht="68.5" customHeight="1">
      <c r="A4" s="993"/>
      <c r="B4" s="993" t="s">
        <v>3316</v>
      </c>
      <c r="C4" s="993" t="s">
        <v>3317</v>
      </c>
      <c r="D4" s="993" t="s">
        <v>3318</v>
      </c>
      <c r="E4" s="993">
        <v>6250000001</v>
      </c>
      <c r="F4" s="993" t="s">
        <v>3319</v>
      </c>
      <c r="G4" s="995"/>
      <c r="H4" s="995"/>
      <c r="I4" s="995"/>
      <c r="J4" s="995"/>
      <c r="K4" s="995"/>
      <c r="L4" s="995"/>
      <c r="M4" s="995"/>
      <c r="N4" s="995"/>
      <c r="O4" s="995"/>
      <c r="P4" s="995"/>
      <c r="Q4" s="995"/>
      <c r="R4" s="995"/>
    </row>
    <row r="5" spans="1:18">
      <c r="A5" s="126" t="s">
        <v>3315</v>
      </c>
      <c r="B5" s="126" t="s">
        <v>3316</v>
      </c>
      <c r="C5" s="127" t="s">
        <v>3317</v>
      </c>
      <c r="D5" s="128" t="s">
        <v>3318</v>
      </c>
      <c r="E5" s="129">
        <v>6240000001</v>
      </c>
      <c r="F5" s="130" t="s">
        <v>3319</v>
      </c>
      <c r="G5" s="131">
        <v>1</v>
      </c>
      <c r="H5" s="132" t="s">
        <v>3025</v>
      </c>
      <c r="I5" s="132"/>
      <c r="J5" s="132"/>
      <c r="K5" s="132"/>
      <c r="L5" s="132"/>
      <c r="M5" s="132"/>
      <c r="N5" s="132"/>
      <c r="O5" s="132"/>
      <c r="P5" s="132"/>
      <c r="Q5" s="132"/>
      <c r="R5" s="132"/>
    </row>
    <row r="6" spans="1:18">
      <c r="A6" s="126" t="s">
        <v>3315</v>
      </c>
      <c r="B6" s="126" t="s">
        <v>3316</v>
      </c>
      <c r="C6" s="127" t="s">
        <v>3317</v>
      </c>
      <c r="D6" s="128" t="s">
        <v>3318</v>
      </c>
      <c r="E6" s="129">
        <v>6240000001</v>
      </c>
      <c r="F6" s="130" t="s">
        <v>3320</v>
      </c>
      <c r="G6" s="131">
        <v>1</v>
      </c>
      <c r="H6" s="132" t="s">
        <v>3026</v>
      </c>
      <c r="I6" s="132"/>
      <c r="J6" s="132"/>
      <c r="K6" s="132"/>
      <c r="L6" s="132"/>
      <c r="M6" s="132"/>
      <c r="N6" s="132"/>
      <c r="O6" s="132"/>
      <c r="P6" s="132"/>
      <c r="Q6" s="132"/>
      <c r="R6" s="132"/>
    </row>
    <row r="7" spans="1:18">
      <c r="D7" s="133" t="s">
        <v>3323</v>
      </c>
      <c r="E7" s="133" t="s">
        <v>3324</v>
      </c>
      <c r="F7" s="134"/>
      <c r="G7" s="133" t="s">
        <v>3325</v>
      </c>
      <c r="H7" s="133" t="s">
        <v>3326</v>
      </c>
      <c r="I7" s="133" t="s">
        <v>3327</v>
      </c>
      <c r="J7" s="133" t="s">
        <v>3328</v>
      </c>
      <c r="K7" s="133" t="s">
        <v>3329</v>
      </c>
      <c r="L7" s="133" t="s">
        <v>3355</v>
      </c>
      <c r="M7" s="133" t="s">
        <v>3356</v>
      </c>
      <c r="N7" s="133" t="s">
        <v>3357</v>
      </c>
      <c r="O7" s="133" t="s">
        <v>3358</v>
      </c>
      <c r="P7" s="133" t="s">
        <v>3359</v>
      </c>
      <c r="Q7" s="133" t="s">
        <v>3360</v>
      </c>
      <c r="R7" s="133" t="s">
        <v>3361</v>
      </c>
    </row>
    <row r="8" spans="1:18">
      <c r="D8" s="135" t="s">
        <v>116</v>
      </c>
      <c r="E8" s="135" t="s">
        <v>117</v>
      </c>
      <c r="F8" s="134"/>
      <c r="G8" s="135" t="s">
        <v>405</v>
      </c>
      <c r="H8" s="135" t="s">
        <v>406</v>
      </c>
      <c r="I8" s="135" t="s">
        <v>407</v>
      </c>
      <c r="J8" s="135" t="s">
        <v>3330</v>
      </c>
      <c r="K8" s="135" t="s">
        <v>3331</v>
      </c>
      <c r="L8" s="135" t="s">
        <v>3362</v>
      </c>
      <c r="M8" s="135" t="s">
        <v>3363</v>
      </c>
      <c r="N8" s="135" t="s">
        <v>3364</v>
      </c>
      <c r="O8" s="135" t="s">
        <v>3365</v>
      </c>
      <c r="P8" s="135" t="s">
        <v>3366</v>
      </c>
      <c r="Q8" s="135" t="s">
        <v>3367</v>
      </c>
      <c r="R8" s="135" t="s">
        <v>3368</v>
      </c>
    </row>
    <row r="10" spans="1:18">
      <c r="D10" s="136" t="s">
        <v>3332</v>
      </c>
      <c r="E10" s="136" t="s">
        <v>3333</v>
      </c>
      <c r="F10" s="136" t="s">
        <v>3334</v>
      </c>
      <c r="G10" s="137" t="s">
        <v>3335</v>
      </c>
      <c r="H10" s="137" t="s">
        <v>3336</v>
      </c>
      <c r="I10" s="137" t="s">
        <v>3337</v>
      </c>
      <c r="J10" s="138" t="s">
        <v>3338</v>
      </c>
      <c r="K10" s="979" t="s">
        <v>3339</v>
      </c>
      <c r="L10" s="980"/>
      <c r="M10" s="980"/>
      <c r="N10" s="981"/>
    </row>
    <row r="11" spans="1:18" ht="16">
      <c r="D11" s="139">
        <v>1</v>
      </c>
      <c r="E11" s="140">
        <v>0</v>
      </c>
      <c r="F11" s="141" t="s">
        <v>3309</v>
      </c>
      <c r="G11" s="139" t="s">
        <v>3340</v>
      </c>
      <c r="H11" s="139" t="s">
        <v>3341</v>
      </c>
      <c r="I11" s="142" t="s">
        <v>3342</v>
      </c>
      <c r="J11" s="143"/>
      <c r="K11" s="988" t="s">
        <v>3343</v>
      </c>
      <c r="L11" s="989"/>
      <c r="M11" s="989"/>
      <c r="N11" s="990"/>
    </row>
    <row r="12" spans="1:18" ht="16">
      <c r="D12" s="139">
        <v>2</v>
      </c>
      <c r="E12" s="140">
        <v>1</v>
      </c>
      <c r="F12" s="141" t="s">
        <v>3310</v>
      </c>
      <c r="G12" s="139" t="s">
        <v>3340</v>
      </c>
      <c r="H12" s="139" t="s">
        <v>3344</v>
      </c>
      <c r="I12" s="142" t="s">
        <v>3342</v>
      </c>
      <c r="J12" s="143"/>
      <c r="K12" s="985" t="s">
        <v>3345</v>
      </c>
      <c r="L12" s="986"/>
      <c r="M12" s="986"/>
      <c r="N12" s="987"/>
    </row>
    <row r="13" spans="1:18" ht="16">
      <c r="D13" s="139">
        <v>3</v>
      </c>
      <c r="E13" s="140">
        <v>2</v>
      </c>
      <c r="F13" s="141" t="s">
        <v>3311</v>
      </c>
      <c r="G13" s="139" t="s">
        <v>3345</v>
      </c>
      <c r="H13" s="139" t="s">
        <v>3346</v>
      </c>
      <c r="I13" s="142" t="s">
        <v>3347</v>
      </c>
      <c r="J13" s="143"/>
      <c r="K13" s="991" t="s">
        <v>3348</v>
      </c>
      <c r="L13" s="991"/>
      <c r="M13" s="991"/>
      <c r="N13" s="991"/>
    </row>
    <row r="14" spans="1:18" ht="16">
      <c r="D14" s="139">
        <v>4</v>
      </c>
      <c r="E14" s="140">
        <v>3</v>
      </c>
      <c r="F14" s="141" t="s">
        <v>3312</v>
      </c>
      <c r="G14" s="139" t="s">
        <v>3349</v>
      </c>
      <c r="H14" s="139" t="s">
        <v>3350</v>
      </c>
      <c r="I14" s="142" t="s">
        <v>3351</v>
      </c>
      <c r="J14" s="143"/>
      <c r="K14" s="985" t="s">
        <v>3352</v>
      </c>
      <c r="L14" s="986"/>
      <c r="M14" s="986"/>
      <c r="N14" s="987"/>
    </row>
    <row r="15" spans="1:18" ht="16">
      <c r="D15" s="139">
        <v>5</v>
      </c>
      <c r="E15" s="140">
        <v>4</v>
      </c>
      <c r="F15" s="141" t="s">
        <v>89</v>
      </c>
      <c r="G15" s="139" t="s">
        <v>3349</v>
      </c>
      <c r="H15" s="139" t="s">
        <v>3350</v>
      </c>
      <c r="I15" s="142" t="s">
        <v>3351</v>
      </c>
      <c r="J15" s="143"/>
      <c r="K15" s="985" t="s">
        <v>3352</v>
      </c>
      <c r="L15" s="986"/>
      <c r="M15" s="986"/>
      <c r="N15" s="987"/>
    </row>
    <row r="16" spans="1:18" ht="29" customHeight="1">
      <c r="D16" s="139">
        <v>6</v>
      </c>
      <c r="E16" s="140">
        <v>5</v>
      </c>
      <c r="F16" s="145" t="s">
        <v>3041</v>
      </c>
      <c r="G16" s="139" t="s">
        <v>3349</v>
      </c>
      <c r="H16" s="139" t="s">
        <v>3350</v>
      </c>
      <c r="I16" s="142" t="s">
        <v>3351</v>
      </c>
      <c r="J16" s="143" t="s">
        <v>3369</v>
      </c>
      <c r="K16" s="985" t="s">
        <v>3352</v>
      </c>
      <c r="L16" s="986"/>
      <c r="M16" s="986"/>
      <c r="N16" s="987"/>
    </row>
    <row r="17" spans="4:14" ht="14.5" customHeight="1">
      <c r="D17" s="139">
        <v>7</v>
      </c>
      <c r="E17" s="140">
        <v>6</v>
      </c>
      <c r="F17" s="141" t="s">
        <v>3042</v>
      </c>
      <c r="G17" s="139" t="s">
        <v>3349</v>
      </c>
      <c r="H17" s="139" t="s">
        <v>3350</v>
      </c>
      <c r="I17" s="142" t="s">
        <v>3351</v>
      </c>
      <c r="J17" s="143"/>
      <c r="K17" s="985" t="s">
        <v>3352</v>
      </c>
      <c r="L17" s="986"/>
      <c r="M17" s="986"/>
      <c r="N17" s="987"/>
    </row>
    <row r="18" spans="4:14" ht="16">
      <c r="D18" s="139">
        <v>8</v>
      </c>
      <c r="E18" s="140">
        <v>7</v>
      </c>
      <c r="F18" s="141" t="s">
        <v>3043</v>
      </c>
      <c r="G18" s="139" t="s">
        <v>3349</v>
      </c>
      <c r="H18" s="139" t="s">
        <v>3350</v>
      </c>
      <c r="I18" s="142" t="s">
        <v>3351</v>
      </c>
      <c r="J18" s="143"/>
      <c r="K18" s="985" t="s">
        <v>3352</v>
      </c>
      <c r="L18" s="986"/>
      <c r="M18" s="986"/>
      <c r="N18" s="987"/>
    </row>
    <row r="19" spans="4:14" ht="19">
      <c r="D19" s="139">
        <v>9</v>
      </c>
      <c r="E19" s="140">
        <v>8</v>
      </c>
      <c r="F19" s="141" t="s">
        <v>3044</v>
      </c>
      <c r="G19" s="139" t="s">
        <v>3349</v>
      </c>
      <c r="H19" s="160" t="s">
        <v>3350</v>
      </c>
      <c r="I19" s="142" t="s">
        <v>3351</v>
      </c>
      <c r="J19" s="143"/>
      <c r="K19" s="985" t="s">
        <v>3352</v>
      </c>
      <c r="L19" s="986"/>
      <c r="M19" s="986"/>
      <c r="N19" s="987"/>
    </row>
    <row r="20" spans="4:14" ht="16">
      <c r="D20" s="139">
        <v>10</v>
      </c>
      <c r="E20" s="140">
        <v>9</v>
      </c>
      <c r="F20" s="141" t="s">
        <v>3045</v>
      </c>
      <c r="G20" s="139" t="s">
        <v>3349</v>
      </c>
      <c r="H20" s="139" t="s">
        <v>3350</v>
      </c>
      <c r="I20" s="142" t="s">
        <v>3351</v>
      </c>
      <c r="J20" s="143"/>
      <c r="K20" s="985" t="s">
        <v>3352</v>
      </c>
      <c r="L20" s="986"/>
      <c r="M20" s="986"/>
      <c r="N20" s="987"/>
    </row>
    <row r="21" spans="4:14" ht="16">
      <c r="D21" s="139">
        <v>11</v>
      </c>
      <c r="E21" s="140">
        <v>10</v>
      </c>
      <c r="F21" s="141" t="s">
        <v>3046</v>
      </c>
      <c r="G21" s="139" t="s">
        <v>3349</v>
      </c>
      <c r="H21" s="139" t="s">
        <v>3350</v>
      </c>
      <c r="I21" s="142" t="s">
        <v>3351</v>
      </c>
      <c r="J21" s="143"/>
      <c r="K21" s="985" t="s">
        <v>3352</v>
      </c>
      <c r="L21" s="986"/>
      <c r="M21" s="986"/>
      <c r="N21" s="987"/>
    </row>
    <row r="22" spans="4:14" ht="14.5" customHeight="1">
      <c r="D22" s="139">
        <v>12</v>
      </c>
      <c r="E22" s="140">
        <v>11</v>
      </c>
      <c r="F22" s="141" t="s">
        <v>114</v>
      </c>
      <c r="G22" s="139" t="s">
        <v>3345</v>
      </c>
      <c r="H22" s="139" t="s">
        <v>3346</v>
      </c>
      <c r="I22" s="142" t="s">
        <v>3351</v>
      </c>
      <c r="J22" s="143"/>
      <c r="K22" s="985" t="s">
        <v>3352</v>
      </c>
      <c r="L22" s="986"/>
      <c r="M22" s="986"/>
      <c r="N22" s="987"/>
    </row>
    <row r="23" spans="4:14" ht="14.5" customHeight="1">
      <c r="D23" s="139">
        <v>13</v>
      </c>
      <c r="E23" s="140">
        <v>12</v>
      </c>
      <c r="F23" s="141" t="s">
        <v>3047</v>
      </c>
      <c r="G23" s="139" t="s">
        <v>3345</v>
      </c>
      <c r="H23" s="139" t="s">
        <v>3346</v>
      </c>
      <c r="I23" s="142" t="s">
        <v>3351</v>
      </c>
      <c r="J23" s="143"/>
      <c r="K23" s="985" t="s">
        <v>3352</v>
      </c>
      <c r="L23" s="986"/>
      <c r="M23" s="986"/>
      <c r="N23" s="987"/>
    </row>
    <row r="24" spans="4:14" ht="14.5" customHeight="1">
      <c r="D24" s="139">
        <v>14</v>
      </c>
      <c r="E24" s="140">
        <v>13</v>
      </c>
      <c r="F24" s="141" t="s">
        <v>3048</v>
      </c>
      <c r="G24" s="139" t="s">
        <v>3314</v>
      </c>
      <c r="H24" s="139" t="s">
        <v>3346</v>
      </c>
      <c r="I24" s="142" t="s">
        <v>3351</v>
      </c>
      <c r="J24" s="143"/>
      <c r="K24" s="985" t="s">
        <v>3352</v>
      </c>
      <c r="L24" s="986"/>
      <c r="M24" s="986"/>
      <c r="N24" s="987"/>
    </row>
  </sheetData>
  <mergeCells count="33">
    <mergeCell ref="K22:N22"/>
    <mergeCell ref="K23:N23"/>
    <mergeCell ref="K24:N24"/>
    <mergeCell ref="K16:N16"/>
    <mergeCell ref="K17:N17"/>
    <mergeCell ref="K18:N18"/>
    <mergeCell ref="K19:N19"/>
    <mergeCell ref="K20:N20"/>
    <mergeCell ref="K21:N21"/>
    <mergeCell ref="K15:N15"/>
    <mergeCell ref="M3:M4"/>
    <mergeCell ref="N3:N4"/>
    <mergeCell ref="O3:O4"/>
    <mergeCell ref="P3:P4"/>
    <mergeCell ref="K10:N10"/>
    <mergeCell ref="K11:N11"/>
    <mergeCell ref="K12:N12"/>
    <mergeCell ref="K13:N13"/>
    <mergeCell ref="K14:N14"/>
    <mergeCell ref="Q3:Q4"/>
    <mergeCell ref="R3:R4"/>
    <mergeCell ref="G3:G4"/>
    <mergeCell ref="H3:H4"/>
    <mergeCell ref="I3:I4"/>
    <mergeCell ref="J3:J4"/>
    <mergeCell ref="K3:K4"/>
    <mergeCell ref="L3:L4"/>
    <mergeCell ref="F3:F4"/>
    <mergeCell ref="A3:A4"/>
    <mergeCell ref="B3:B4"/>
    <mergeCell ref="C3:C4"/>
    <mergeCell ref="D3:D4"/>
    <mergeCell ref="E3:E4"/>
  </mergeCells>
  <pageMargins left="0.7" right="0.7" top="0.75" bottom="0.75" header="0.3" footer="0.3"/>
  <pageSetup paperSize="9" orientation="portrait" horizontalDpi="90" verticalDpi="9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9"/>
  </sheetPr>
  <dimension ref="A1:Q37"/>
  <sheetViews>
    <sheetView zoomScale="70" zoomScaleNormal="70" workbookViewId="0">
      <selection activeCell="M21" sqref="M21"/>
    </sheetView>
  </sheetViews>
  <sheetFormatPr baseColWidth="10" defaultColWidth="8.83203125" defaultRowHeight="15"/>
  <cols>
    <col min="1" max="1" width="5.83203125" style="147" bestFit="1" customWidth="1"/>
    <col min="2" max="2" width="5.33203125" style="147" bestFit="1" customWidth="1"/>
    <col min="3" max="3" width="3.33203125" style="147" bestFit="1" customWidth="1"/>
    <col min="4" max="4" width="4.1640625" style="147" bestFit="1" customWidth="1"/>
    <col min="5" max="5" width="10.83203125" style="147" bestFit="1" customWidth="1"/>
    <col min="6" max="6" width="30.5" style="147" bestFit="1" customWidth="1"/>
    <col min="7" max="7" width="13.83203125" style="147" customWidth="1"/>
    <col min="8" max="8" width="15.1640625" style="147" customWidth="1"/>
    <col min="9" max="9" width="30.5" style="147" customWidth="1"/>
    <col min="10" max="10" width="21" style="147" customWidth="1"/>
    <col min="11" max="11" width="20.6640625" style="147" customWidth="1"/>
    <col min="12" max="12" width="19.83203125" style="147" customWidth="1"/>
    <col min="13" max="13" width="19" style="147" customWidth="1"/>
    <col min="14" max="14" width="16.33203125" style="147" customWidth="1"/>
    <col min="15" max="15" width="15.83203125" style="147" customWidth="1"/>
    <col min="16" max="16" width="15.5" style="147" customWidth="1"/>
    <col min="17" max="17" width="17" style="147" customWidth="1"/>
    <col min="18" max="261" width="8.6640625" style="147"/>
    <col min="262" max="262" width="3.83203125" style="147" customWidth="1"/>
    <col min="263" max="263" width="13.83203125" style="147" customWidth="1"/>
    <col min="264" max="264" width="15.1640625" style="147" customWidth="1"/>
    <col min="265" max="265" width="16.83203125" style="147" customWidth="1"/>
    <col min="266" max="266" width="21" style="147" customWidth="1"/>
    <col min="267" max="267" width="20.6640625" style="147" customWidth="1"/>
    <col min="268" max="268" width="19.83203125" style="147" customWidth="1"/>
    <col min="269" max="269" width="19" style="147" customWidth="1"/>
    <col min="270" max="270" width="16.33203125" style="147" customWidth="1"/>
    <col min="271" max="271" width="15.83203125" style="147" customWidth="1"/>
    <col min="272" max="272" width="15.5" style="147" customWidth="1"/>
    <col min="273" max="273" width="17" style="147" customWidth="1"/>
    <col min="274" max="517" width="8.6640625" style="147"/>
    <col min="518" max="518" width="3.83203125" style="147" customWidth="1"/>
    <col min="519" max="519" width="13.83203125" style="147" customWidth="1"/>
    <col min="520" max="520" width="15.1640625" style="147" customWidth="1"/>
    <col min="521" max="521" width="16.83203125" style="147" customWidth="1"/>
    <col min="522" max="522" width="21" style="147" customWidth="1"/>
    <col min="523" max="523" width="20.6640625" style="147" customWidth="1"/>
    <col min="524" max="524" width="19.83203125" style="147" customWidth="1"/>
    <col min="525" max="525" width="19" style="147" customWidth="1"/>
    <col min="526" max="526" width="16.33203125" style="147" customWidth="1"/>
    <col min="527" max="527" width="15.83203125" style="147" customWidth="1"/>
    <col min="528" max="528" width="15.5" style="147" customWidth="1"/>
    <col min="529" max="529" width="17" style="147" customWidth="1"/>
    <col min="530" max="773" width="8.6640625" style="147"/>
    <col min="774" max="774" width="3.83203125" style="147" customWidth="1"/>
    <col min="775" max="775" width="13.83203125" style="147" customWidth="1"/>
    <col min="776" max="776" width="15.1640625" style="147" customWidth="1"/>
    <col min="777" max="777" width="16.83203125" style="147" customWidth="1"/>
    <col min="778" max="778" width="21" style="147" customWidth="1"/>
    <col min="779" max="779" width="20.6640625" style="147" customWidth="1"/>
    <col min="780" max="780" width="19.83203125" style="147" customWidth="1"/>
    <col min="781" max="781" width="19" style="147" customWidth="1"/>
    <col min="782" max="782" width="16.33203125" style="147" customWidth="1"/>
    <col min="783" max="783" width="15.83203125" style="147" customWidth="1"/>
    <col min="784" max="784" width="15.5" style="147" customWidth="1"/>
    <col min="785" max="785" width="17" style="147" customWidth="1"/>
    <col min="786" max="1029" width="8.6640625" style="147"/>
    <col min="1030" max="1030" width="3.83203125" style="147" customWidth="1"/>
    <col min="1031" max="1031" width="13.83203125" style="147" customWidth="1"/>
    <col min="1032" max="1032" width="15.1640625" style="147" customWidth="1"/>
    <col min="1033" max="1033" width="16.83203125" style="147" customWidth="1"/>
    <col min="1034" max="1034" width="21" style="147" customWidth="1"/>
    <col min="1035" max="1035" width="20.6640625" style="147" customWidth="1"/>
    <col min="1036" max="1036" width="19.83203125" style="147" customWidth="1"/>
    <col min="1037" max="1037" width="19" style="147" customWidth="1"/>
    <col min="1038" max="1038" width="16.33203125" style="147" customWidth="1"/>
    <col min="1039" max="1039" width="15.83203125" style="147" customWidth="1"/>
    <col min="1040" max="1040" width="15.5" style="147" customWidth="1"/>
    <col min="1041" max="1041" width="17" style="147" customWidth="1"/>
    <col min="1042" max="1285" width="8.6640625" style="147"/>
    <col min="1286" max="1286" width="3.83203125" style="147" customWidth="1"/>
    <col min="1287" max="1287" width="13.83203125" style="147" customWidth="1"/>
    <col min="1288" max="1288" width="15.1640625" style="147" customWidth="1"/>
    <col min="1289" max="1289" width="16.83203125" style="147" customWidth="1"/>
    <col min="1290" max="1290" width="21" style="147" customWidth="1"/>
    <col min="1291" max="1291" width="20.6640625" style="147" customWidth="1"/>
    <col min="1292" max="1292" width="19.83203125" style="147" customWidth="1"/>
    <col min="1293" max="1293" width="19" style="147" customWidth="1"/>
    <col min="1294" max="1294" width="16.33203125" style="147" customWidth="1"/>
    <col min="1295" max="1295" width="15.83203125" style="147" customWidth="1"/>
    <col min="1296" max="1296" width="15.5" style="147" customWidth="1"/>
    <col min="1297" max="1297" width="17" style="147" customWidth="1"/>
    <col min="1298" max="1541" width="8.6640625" style="147"/>
    <col min="1542" max="1542" width="3.83203125" style="147" customWidth="1"/>
    <col min="1543" max="1543" width="13.83203125" style="147" customWidth="1"/>
    <col min="1544" max="1544" width="15.1640625" style="147" customWidth="1"/>
    <col min="1545" max="1545" width="16.83203125" style="147" customWidth="1"/>
    <col min="1546" max="1546" width="21" style="147" customWidth="1"/>
    <col min="1547" max="1547" width="20.6640625" style="147" customWidth="1"/>
    <col min="1548" max="1548" width="19.83203125" style="147" customWidth="1"/>
    <col min="1549" max="1549" width="19" style="147" customWidth="1"/>
    <col min="1550" max="1550" width="16.33203125" style="147" customWidth="1"/>
    <col min="1551" max="1551" width="15.83203125" style="147" customWidth="1"/>
    <col min="1552" max="1552" width="15.5" style="147" customWidth="1"/>
    <col min="1553" max="1553" width="17" style="147" customWidth="1"/>
    <col min="1554" max="1797" width="8.6640625" style="147"/>
    <col min="1798" max="1798" width="3.83203125" style="147" customWidth="1"/>
    <col min="1799" max="1799" width="13.83203125" style="147" customWidth="1"/>
    <col min="1800" max="1800" width="15.1640625" style="147" customWidth="1"/>
    <col min="1801" max="1801" width="16.83203125" style="147" customWidth="1"/>
    <col min="1802" max="1802" width="21" style="147" customWidth="1"/>
    <col min="1803" max="1803" width="20.6640625" style="147" customWidth="1"/>
    <col min="1804" max="1804" width="19.83203125" style="147" customWidth="1"/>
    <col min="1805" max="1805" width="19" style="147" customWidth="1"/>
    <col min="1806" max="1806" width="16.33203125" style="147" customWidth="1"/>
    <col min="1807" max="1807" width="15.83203125" style="147" customWidth="1"/>
    <col min="1808" max="1808" width="15.5" style="147" customWidth="1"/>
    <col min="1809" max="1809" width="17" style="147" customWidth="1"/>
    <col min="1810" max="2053" width="8.6640625" style="147"/>
    <col min="2054" max="2054" width="3.83203125" style="147" customWidth="1"/>
    <col min="2055" max="2055" width="13.83203125" style="147" customWidth="1"/>
    <col min="2056" max="2056" width="15.1640625" style="147" customWidth="1"/>
    <col min="2057" max="2057" width="16.83203125" style="147" customWidth="1"/>
    <col min="2058" max="2058" width="21" style="147" customWidth="1"/>
    <col min="2059" max="2059" width="20.6640625" style="147" customWidth="1"/>
    <col min="2060" max="2060" width="19.83203125" style="147" customWidth="1"/>
    <col min="2061" max="2061" width="19" style="147" customWidth="1"/>
    <col min="2062" max="2062" width="16.33203125" style="147" customWidth="1"/>
    <col min="2063" max="2063" width="15.83203125" style="147" customWidth="1"/>
    <col min="2064" max="2064" width="15.5" style="147" customWidth="1"/>
    <col min="2065" max="2065" width="17" style="147" customWidth="1"/>
    <col min="2066" max="2309" width="8.6640625" style="147"/>
    <col min="2310" max="2310" width="3.83203125" style="147" customWidth="1"/>
    <col min="2311" max="2311" width="13.83203125" style="147" customWidth="1"/>
    <col min="2312" max="2312" width="15.1640625" style="147" customWidth="1"/>
    <col min="2313" max="2313" width="16.83203125" style="147" customWidth="1"/>
    <col min="2314" max="2314" width="21" style="147" customWidth="1"/>
    <col min="2315" max="2315" width="20.6640625" style="147" customWidth="1"/>
    <col min="2316" max="2316" width="19.83203125" style="147" customWidth="1"/>
    <col min="2317" max="2317" width="19" style="147" customWidth="1"/>
    <col min="2318" max="2318" width="16.33203125" style="147" customWidth="1"/>
    <col min="2319" max="2319" width="15.83203125" style="147" customWidth="1"/>
    <col min="2320" max="2320" width="15.5" style="147" customWidth="1"/>
    <col min="2321" max="2321" width="17" style="147" customWidth="1"/>
    <col min="2322" max="2565" width="8.6640625" style="147"/>
    <col min="2566" max="2566" width="3.83203125" style="147" customWidth="1"/>
    <col min="2567" max="2567" width="13.83203125" style="147" customWidth="1"/>
    <col min="2568" max="2568" width="15.1640625" style="147" customWidth="1"/>
    <col min="2569" max="2569" width="16.83203125" style="147" customWidth="1"/>
    <col min="2570" max="2570" width="21" style="147" customWidth="1"/>
    <col min="2571" max="2571" width="20.6640625" style="147" customWidth="1"/>
    <col min="2572" max="2572" width="19.83203125" style="147" customWidth="1"/>
    <col min="2573" max="2573" width="19" style="147" customWidth="1"/>
    <col min="2574" max="2574" width="16.33203125" style="147" customWidth="1"/>
    <col min="2575" max="2575" width="15.83203125" style="147" customWidth="1"/>
    <col min="2576" max="2576" width="15.5" style="147" customWidth="1"/>
    <col min="2577" max="2577" width="17" style="147" customWidth="1"/>
    <col min="2578" max="2821" width="8.6640625" style="147"/>
    <col min="2822" max="2822" width="3.83203125" style="147" customWidth="1"/>
    <col min="2823" max="2823" width="13.83203125" style="147" customWidth="1"/>
    <col min="2824" max="2824" width="15.1640625" style="147" customWidth="1"/>
    <col min="2825" max="2825" width="16.83203125" style="147" customWidth="1"/>
    <col min="2826" max="2826" width="21" style="147" customWidth="1"/>
    <col min="2827" max="2827" width="20.6640625" style="147" customWidth="1"/>
    <col min="2828" max="2828" width="19.83203125" style="147" customWidth="1"/>
    <col min="2829" max="2829" width="19" style="147" customWidth="1"/>
    <col min="2830" max="2830" width="16.33203125" style="147" customWidth="1"/>
    <col min="2831" max="2831" width="15.83203125" style="147" customWidth="1"/>
    <col min="2832" max="2832" width="15.5" style="147" customWidth="1"/>
    <col min="2833" max="2833" width="17" style="147" customWidth="1"/>
    <col min="2834" max="3077" width="8.6640625" style="147"/>
    <col min="3078" max="3078" width="3.83203125" style="147" customWidth="1"/>
    <col min="3079" max="3079" width="13.83203125" style="147" customWidth="1"/>
    <col min="3080" max="3080" width="15.1640625" style="147" customWidth="1"/>
    <col min="3081" max="3081" width="16.83203125" style="147" customWidth="1"/>
    <col min="3082" max="3082" width="21" style="147" customWidth="1"/>
    <col min="3083" max="3083" width="20.6640625" style="147" customWidth="1"/>
    <col min="3084" max="3084" width="19.83203125" style="147" customWidth="1"/>
    <col min="3085" max="3085" width="19" style="147" customWidth="1"/>
    <col min="3086" max="3086" width="16.33203125" style="147" customWidth="1"/>
    <col min="3087" max="3087" width="15.83203125" style="147" customWidth="1"/>
    <col min="3088" max="3088" width="15.5" style="147" customWidth="1"/>
    <col min="3089" max="3089" width="17" style="147" customWidth="1"/>
    <col min="3090" max="3333" width="8.6640625" style="147"/>
    <col min="3334" max="3334" width="3.83203125" style="147" customWidth="1"/>
    <col min="3335" max="3335" width="13.83203125" style="147" customWidth="1"/>
    <col min="3336" max="3336" width="15.1640625" style="147" customWidth="1"/>
    <col min="3337" max="3337" width="16.83203125" style="147" customWidth="1"/>
    <col min="3338" max="3338" width="21" style="147" customWidth="1"/>
    <col min="3339" max="3339" width="20.6640625" style="147" customWidth="1"/>
    <col min="3340" max="3340" width="19.83203125" style="147" customWidth="1"/>
    <col min="3341" max="3341" width="19" style="147" customWidth="1"/>
    <col min="3342" max="3342" width="16.33203125" style="147" customWidth="1"/>
    <col min="3343" max="3343" width="15.83203125" style="147" customWidth="1"/>
    <col min="3344" max="3344" width="15.5" style="147" customWidth="1"/>
    <col min="3345" max="3345" width="17" style="147" customWidth="1"/>
    <col min="3346" max="3589" width="8.6640625" style="147"/>
    <col min="3590" max="3590" width="3.83203125" style="147" customWidth="1"/>
    <col min="3591" max="3591" width="13.83203125" style="147" customWidth="1"/>
    <col min="3592" max="3592" width="15.1640625" style="147" customWidth="1"/>
    <col min="3593" max="3593" width="16.83203125" style="147" customWidth="1"/>
    <col min="3594" max="3594" width="21" style="147" customWidth="1"/>
    <col min="3595" max="3595" width="20.6640625" style="147" customWidth="1"/>
    <col min="3596" max="3596" width="19.83203125" style="147" customWidth="1"/>
    <col min="3597" max="3597" width="19" style="147" customWidth="1"/>
    <col min="3598" max="3598" width="16.33203125" style="147" customWidth="1"/>
    <col min="3599" max="3599" width="15.83203125" style="147" customWidth="1"/>
    <col min="3600" max="3600" width="15.5" style="147" customWidth="1"/>
    <col min="3601" max="3601" width="17" style="147" customWidth="1"/>
    <col min="3602" max="3845" width="8.6640625" style="147"/>
    <col min="3846" max="3846" width="3.83203125" style="147" customWidth="1"/>
    <col min="3847" max="3847" width="13.83203125" style="147" customWidth="1"/>
    <col min="3848" max="3848" width="15.1640625" style="147" customWidth="1"/>
    <col min="3849" max="3849" width="16.83203125" style="147" customWidth="1"/>
    <col min="3850" max="3850" width="21" style="147" customWidth="1"/>
    <col min="3851" max="3851" width="20.6640625" style="147" customWidth="1"/>
    <col min="3852" max="3852" width="19.83203125" style="147" customWidth="1"/>
    <col min="3853" max="3853" width="19" style="147" customWidth="1"/>
    <col min="3854" max="3854" width="16.33203125" style="147" customWidth="1"/>
    <col min="3855" max="3855" width="15.83203125" style="147" customWidth="1"/>
    <col min="3856" max="3856" width="15.5" style="147" customWidth="1"/>
    <col min="3857" max="3857" width="17" style="147" customWidth="1"/>
    <col min="3858" max="4101" width="8.6640625" style="147"/>
    <col min="4102" max="4102" width="3.83203125" style="147" customWidth="1"/>
    <col min="4103" max="4103" width="13.83203125" style="147" customWidth="1"/>
    <col min="4104" max="4104" width="15.1640625" style="147" customWidth="1"/>
    <col min="4105" max="4105" width="16.83203125" style="147" customWidth="1"/>
    <col min="4106" max="4106" width="21" style="147" customWidth="1"/>
    <col min="4107" max="4107" width="20.6640625" style="147" customWidth="1"/>
    <col min="4108" max="4108" width="19.83203125" style="147" customWidth="1"/>
    <col min="4109" max="4109" width="19" style="147" customWidth="1"/>
    <col min="4110" max="4110" width="16.33203125" style="147" customWidth="1"/>
    <col min="4111" max="4111" width="15.83203125" style="147" customWidth="1"/>
    <col min="4112" max="4112" width="15.5" style="147" customWidth="1"/>
    <col min="4113" max="4113" width="17" style="147" customWidth="1"/>
    <col min="4114" max="4357" width="8.6640625" style="147"/>
    <col min="4358" max="4358" width="3.83203125" style="147" customWidth="1"/>
    <col min="4359" max="4359" width="13.83203125" style="147" customWidth="1"/>
    <col min="4360" max="4360" width="15.1640625" style="147" customWidth="1"/>
    <col min="4361" max="4361" width="16.83203125" style="147" customWidth="1"/>
    <col min="4362" max="4362" width="21" style="147" customWidth="1"/>
    <col min="4363" max="4363" width="20.6640625" style="147" customWidth="1"/>
    <col min="4364" max="4364" width="19.83203125" style="147" customWidth="1"/>
    <col min="4365" max="4365" width="19" style="147" customWidth="1"/>
    <col min="4366" max="4366" width="16.33203125" style="147" customWidth="1"/>
    <col min="4367" max="4367" width="15.83203125" style="147" customWidth="1"/>
    <col min="4368" max="4368" width="15.5" style="147" customWidth="1"/>
    <col min="4369" max="4369" width="17" style="147" customWidth="1"/>
    <col min="4370" max="4613" width="8.6640625" style="147"/>
    <col min="4614" max="4614" width="3.83203125" style="147" customWidth="1"/>
    <col min="4615" max="4615" width="13.83203125" style="147" customWidth="1"/>
    <col min="4616" max="4616" width="15.1640625" style="147" customWidth="1"/>
    <col min="4617" max="4617" width="16.83203125" style="147" customWidth="1"/>
    <col min="4618" max="4618" width="21" style="147" customWidth="1"/>
    <col min="4619" max="4619" width="20.6640625" style="147" customWidth="1"/>
    <col min="4620" max="4620" width="19.83203125" style="147" customWidth="1"/>
    <col min="4621" max="4621" width="19" style="147" customWidth="1"/>
    <col min="4622" max="4622" width="16.33203125" style="147" customWidth="1"/>
    <col min="4623" max="4623" width="15.83203125" style="147" customWidth="1"/>
    <col min="4624" max="4624" width="15.5" style="147" customWidth="1"/>
    <col min="4625" max="4625" width="17" style="147" customWidth="1"/>
    <col min="4626" max="4869" width="8.6640625" style="147"/>
    <col min="4870" max="4870" width="3.83203125" style="147" customWidth="1"/>
    <col min="4871" max="4871" width="13.83203125" style="147" customWidth="1"/>
    <col min="4872" max="4872" width="15.1640625" style="147" customWidth="1"/>
    <col min="4873" max="4873" width="16.83203125" style="147" customWidth="1"/>
    <col min="4874" max="4874" width="21" style="147" customWidth="1"/>
    <col min="4875" max="4875" width="20.6640625" style="147" customWidth="1"/>
    <col min="4876" max="4876" width="19.83203125" style="147" customWidth="1"/>
    <col min="4877" max="4877" width="19" style="147" customWidth="1"/>
    <col min="4878" max="4878" width="16.33203125" style="147" customWidth="1"/>
    <col min="4879" max="4879" width="15.83203125" style="147" customWidth="1"/>
    <col min="4880" max="4880" width="15.5" style="147" customWidth="1"/>
    <col min="4881" max="4881" width="17" style="147" customWidth="1"/>
    <col min="4882" max="5125" width="8.6640625" style="147"/>
    <col min="5126" max="5126" width="3.83203125" style="147" customWidth="1"/>
    <col min="5127" max="5127" width="13.83203125" style="147" customWidth="1"/>
    <col min="5128" max="5128" width="15.1640625" style="147" customWidth="1"/>
    <col min="5129" max="5129" width="16.83203125" style="147" customWidth="1"/>
    <col min="5130" max="5130" width="21" style="147" customWidth="1"/>
    <col min="5131" max="5131" width="20.6640625" style="147" customWidth="1"/>
    <col min="5132" max="5132" width="19.83203125" style="147" customWidth="1"/>
    <col min="5133" max="5133" width="19" style="147" customWidth="1"/>
    <col min="5134" max="5134" width="16.33203125" style="147" customWidth="1"/>
    <col min="5135" max="5135" width="15.83203125" style="147" customWidth="1"/>
    <col min="5136" max="5136" width="15.5" style="147" customWidth="1"/>
    <col min="5137" max="5137" width="17" style="147" customWidth="1"/>
    <col min="5138" max="5381" width="8.6640625" style="147"/>
    <col min="5382" max="5382" width="3.83203125" style="147" customWidth="1"/>
    <col min="5383" max="5383" width="13.83203125" style="147" customWidth="1"/>
    <col min="5384" max="5384" width="15.1640625" style="147" customWidth="1"/>
    <col min="5385" max="5385" width="16.83203125" style="147" customWidth="1"/>
    <col min="5386" max="5386" width="21" style="147" customWidth="1"/>
    <col min="5387" max="5387" width="20.6640625" style="147" customWidth="1"/>
    <col min="5388" max="5388" width="19.83203125" style="147" customWidth="1"/>
    <col min="5389" max="5389" width="19" style="147" customWidth="1"/>
    <col min="5390" max="5390" width="16.33203125" style="147" customWidth="1"/>
    <col min="5391" max="5391" width="15.83203125" style="147" customWidth="1"/>
    <col min="5392" max="5392" width="15.5" style="147" customWidth="1"/>
    <col min="5393" max="5393" width="17" style="147" customWidth="1"/>
    <col min="5394" max="5637" width="8.6640625" style="147"/>
    <col min="5638" max="5638" width="3.83203125" style="147" customWidth="1"/>
    <col min="5639" max="5639" width="13.83203125" style="147" customWidth="1"/>
    <col min="5640" max="5640" width="15.1640625" style="147" customWidth="1"/>
    <col min="5641" max="5641" width="16.83203125" style="147" customWidth="1"/>
    <col min="5642" max="5642" width="21" style="147" customWidth="1"/>
    <col min="5643" max="5643" width="20.6640625" style="147" customWidth="1"/>
    <col min="5644" max="5644" width="19.83203125" style="147" customWidth="1"/>
    <col min="5645" max="5645" width="19" style="147" customWidth="1"/>
    <col min="5646" max="5646" width="16.33203125" style="147" customWidth="1"/>
    <col min="5647" max="5647" width="15.83203125" style="147" customWidth="1"/>
    <col min="5648" max="5648" width="15.5" style="147" customWidth="1"/>
    <col min="5649" max="5649" width="17" style="147" customWidth="1"/>
    <col min="5650" max="5893" width="8.6640625" style="147"/>
    <col min="5894" max="5894" width="3.83203125" style="147" customWidth="1"/>
    <col min="5895" max="5895" width="13.83203125" style="147" customWidth="1"/>
    <col min="5896" max="5896" width="15.1640625" style="147" customWidth="1"/>
    <col min="5897" max="5897" width="16.83203125" style="147" customWidth="1"/>
    <col min="5898" max="5898" width="21" style="147" customWidth="1"/>
    <col min="5899" max="5899" width="20.6640625" style="147" customWidth="1"/>
    <col min="5900" max="5900" width="19.83203125" style="147" customWidth="1"/>
    <col min="5901" max="5901" width="19" style="147" customWidth="1"/>
    <col min="5902" max="5902" width="16.33203125" style="147" customWidth="1"/>
    <col min="5903" max="5903" width="15.83203125" style="147" customWidth="1"/>
    <col min="5904" max="5904" width="15.5" style="147" customWidth="1"/>
    <col min="5905" max="5905" width="17" style="147" customWidth="1"/>
    <col min="5906" max="6149" width="8.6640625" style="147"/>
    <col min="6150" max="6150" width="3.83203125" style="147" customWidth="1"/>
    <col min="6151" max="6151" width="13.83203125" style="147" customWidth="1"/>
    <col min="6152" max="6152" width="15.1640625" style="147" customWidth="1"/>
    <col min="6153" max="6153" width="16.83203125" style="147" customWidth="1"/>
    <col min="6154" max="6154" width="21" style="147" customWidth="1"/>
    <col min="6155" max="6155" width="20.6640625" style="147" customWidth="1"/>
    <col min="6156" max="6156" width="19.83203125" style="147" customWidth="1"/>
    <col min="6157" max="6157" width="19" style="147" customWidth="1"/>
    <col min="6158" max="6158" width="16.33203125" style="147" customWidth="1"/>
    <col min="6159" max="6159" width="15.83203125" style="147" customWidth="1"/>
    <col min="6160" max="6160" width="15.5" style="147" customWidth="1"/>
    <col min="6161" max="6161" width="17" style="147" customWidth="1"/>
    <col min="6162" max="6405" width="8.6640625" style="147"/>
    <col min="6406" max="6406" width="3.83203125" style="147" customWidth="1"/>
    <col min="6407" max="6407" width="13.83203125" style="147" customWidth="1"/>
    <col min="6408" max="6408" width="15.1640625" style="147" customWidth="1"/>
    <col min="6409" max="6409" width="16.83203125" style="147" customWidth="1"/>
    <col min="6410" max="6410" width="21" style="147" customWidth="1"/>
    <col min="6411" max="6411" width="20.6640625" style="147" customWidth="1"/>
    <col min="6412" max="6412" width="19.83203125" style="147" customWidth="1"/>
    <col min="6413" max="6413" width="19" style="147" customWidth="1"/>
    <col min="6414" max="6414" width="16.33203125" style="147" customWidth="1"/>
    <col min="6415" max="6415" width="15.83203125" style="147" customWidth="1"/>
    <col min="6416" max="6416" width="15.5" style="147" customWidth="1"/>
    <col min="6417" max="6417" width="17" style="147" customWidth="1"/>
    <col min="6418" max="6661" width="8.6640625" style="147"/>
    <col min="6662" max="6662" width="3.83203125" style="147" customWidth="1"/>
    <col min="6663" max="6663" width="13.83203125" style="147" customWidth="1"/>
    <col min="6664" max="6664" width="15.1640625" style="147" customWidth="1"/>
    <col min="6665" max="6665" width="16.83203125" style="147" customWidth="1"/>
    <col min="6666" max="6666" width="21" style="147" customWidth="1"/>
    <col min="6667" max="6667" width="20.6640625" style="147" customWidth="1"/>
    <col min="6668" max="6668" width="19.83203125" style="147" customWidth="1"/>
    <col min="6669" max="6669" width="19" style="147" customWidth="1"/>
    <col min="6670" max="6670" width="16.33203125" style="147" customWidth="1"/>
    <col min="6671" max="6671" width="15.83203125" style="147" customWidth="1"/>
    <col min="6672" max="6672" width="15.5" style="147" customWidth="1"/>
    <col min="6673" max="6673" width="17" style="147" customWidth="1"/>
    <col min="6674" max="6917" width="8.6640625" style="147"/>
    <col min="6918" max="6918" width="3.83203125" style="147" customWidth="1"/>
    <col min="6919" max="6919" width="13.83203125" style="147" customWidth="1"/>
    <col min="6920" max="6920" width="15.1640625" style="147" customWidth="1"/>
    <col min="6921" max="6921" width="16.83203125" style="147" customWidth="1"/>
    <col min="6922" max="6922" width="21" style="147" customWidth="1"/>
    <col min="6923" max="6923" width="20.6640625" style="147" customWidth="1"/>
    <col min="6924" max="6924" width="19.83203125" style="147" customWidth="1"/>
    <col min="6925" max="6925" width="19" style="147" customWidth="1"/>
    <col min="6926" max="6926" width="16.33203125" style="147" customWidth="1"/>
    <col min="6927" max="6927" width="15.83203125" style="147" customWidth="1"/>
    <col min="6928" max="6928" width="15.5" style="147" customWidth="1"/>
    <col min="6929" max="6929" width="17" style="147" customWidth="1"/>
    <col min="6930" max="7173" width="8.6640625" style="147"/>
    <col min="7174" max="7174" width="3.83203125" style="147" customWidth="1"/>
    <col min="7175" max="7175" width="13.83203125" style="147" customWidth="1"/>
    <col min="7176" max="7176" width="15.1640625" style="147" customWidth="1"/>
    <col min="7177" max="7177" width="16.83203125" style="147" customWidth="1"/>
    <col min="7178" max="7178" width="21" style="147" customWidth="1"/>
    <col min="7179" max="7179" width="20.6640625" style="147" customWidth="1"/>
    <col min="7180" max="7180" width="19.83203125" style="147" customWidth="1"/>
    <col min="7181" max="7181" width="19" style="147" customWidth="1"/>
    <col min="7182" max="7182" width="16.33203125" style="147" customWidth="1"/>
    <col min="7183" max="7183" width="15.83203125" style="147" customWidth="1"/>
    <col min="7184" max="7184" width="15.5" style="147" customWidth="1"/>
    <col min="7185" max="7185" width="17" style="147" customWidth="1"/>
    <col min="7186" max="7429" width="8.6640625" style="147"/>
    <col min="7430" max="7430" width="3.83203125" style="147" customWidth="1"/>
    <col min="7431" max="7431" width="13.83203125" style="147" customWidth="1"/>
    <col min="7432" max="7432" width="15.1640625" style="147" customWidth="1"/>
    <col min="7433" max="7433" width="16.83203125" style="147" customWidth="1"/>
    <col min="7434" max="7434" width="21" style="147" customWidth="1"/>
    <col min="7435" max="7435" width="20.6640625" style="147" customWidth="1"/>
    <col min="7436" max="7436" width="19.83203125" style="147" customWidth="1"/>
    <col min="7437" max="7437" width="19" style="147" customWidth="1"/>
    <col min="7438" max="7438" width="16.33203125" style="147" customWidth="1"/>
    <col min="7439" max="7439" width="15.83203125" style="147" customWidth="1"/>
    <col min="7440" max="7440" width="15.5" style="147" customWidth="1"/>
    <col min="7441" max="7441" width="17" style="147" customWidth="1"/>
    <col min="7442" max="7685" width="8.6640625" style="147"/>
    <col min="7686" max="7686" width="3.83203125" style="147" customWidth="1"/>
    <col min="7687" max="7687" width="13.83203125" style="147" customWidth="1"/>
    <col min="7688" max="7688" width="15.1640625" style="147" customWidth="1"/>
    <col min="7689" max="7689" width="16.83203125" style="147" customWidth="1"/>
    <col min="7690" max="7690" width="21" style="147" customWidth="1"/>
    <col min="7691" max="7691" width="20.6640625" style="147" customWidth="1"/>
    <col min="7692" max="7692" width="19.83203125" style="147" customWidth="1"/>
    <col min="7693" max="7693" width="19" style="147" customWidth="1"/>
    <col min="7694" max="7694" width="16.33203125" style="147" customWidth="1"/>
    <col min="7695" max="7695" width="15.83203125" style="147" customWidth="1"/>
    <col min="7696" max="7696" width="15.5" style="147" customWidth="1"/>
    <col min="7697" max="7697" width="17" style="147" customWidth="1"/>
    <col min="7698" max="7941" width="8.6640625" style="147"/>
    <col min="7942" max="7942" width="3.83203125" style="147" customWidth="1"/>
    <col min="7943" max="7943" width="13.83203125" style="147" customWidth="1"/>
    <col min="7944" max="7944" width="15.1640625" style="147" customWidth="1"/>
    <col min="7945" max="7945" width="16.83203125" style="147" customWidth="1"/>
    <col min="7946" max="7946" width="21" style="147" customWidth="1"/>
    <col min="7947" max="7947" width="20.6640625" style="147" customWidth="1"/>
    <col min="7948" max="7948" width="19.83203125" style="147" customWidth="1"/>
    <col min="7949" max="7949" width="19" style="147" customWidth="1"/>
    <col min="7950" max="7950" width="16.33203125" style="147" customWidth="1"/>
    <col min="7951" max="7951" width="15.83203125" style="147" customWidth="1"/>
    <col min="7952" max="7952" width="15.5" style="147" customWidth="1"/>
    <col min="7953" max="7953" width="17" style="147" customWidth="1"/>
    <col min="7954" max="8197" width="8.6640625" style="147"/>
    <col min="8198" max="8198" width="3.83203125" style="147" customWidth="1"/>
    <col min="8199" max="8199" width="13.83203125" style="147" customWidth="1"/>
    <col min="8200" max="8200" width="15.1640625" style="147" customWidth="1"/>
    <col min="8201" max="8201" width="16.83203125" style="147" customWidth="1"/>
    <col min="8202" max="8202" width="21" style="147" customWidth="1"/>
    <col min="8203" max="8203" width="20.6640625" style="147" customWidth="1"/>
    <col min="8204" max="8204" width="19.83203125" style="147" customWidth="1"/>
    <col min="8205" max="8205" width="19" style="147" customWidth="1"/>
    <col min="8206" max="8206" width="16.33203125" style="147" customWidth="1"/>
    <col min="8207" max="8207" width="15.83203125" style="147" customWidth="1"/>
    <col min="8208" max="8208" width="15.5" style="147" customWidth="1"/>
    <col min="8209" max="8209" width="17" style="147" customWidth="1"/>
    <col min="8210" max="8453" width="8.6640625" style="147"/>
    <col min="8454" max="8454" width="3.83203125" style="147" customWidth="1"/>
    <col min="8455" max="8455" width="13.83203125" style="147" customWidth="1"/>
    <col min="8456" max="8456" width="15.1640625" style="147" customWidth="1"/>
    <col min="8457" max="8457" width="16.83203125" style="147" customWidth="1"/>
    <col min="8458" max="8458" width="21" style="147" customWidth="1"/>
    <col min="8459" max="8459" width="20.6640625" style="147" customWidth="1"/>
    <col min="8460" max="8460" width="19.83203125" style="147" customWidth="1"/>
    <col min="8461" max="8461" width="19" style="147" customWidth="1"/>
    <col min="8462" max="8462" width="16.33203125" style="147" customWidth="1"/>
    <col min="8463" max="8463" width="15.83203125" style="147" customWidth="1"/>
    <col min="8464" max="8464" width="15.5" style="147" customWidth="1"/>
    <col min="8465" max="8465" width="17" style="147" customWidth="1"/>
    <col min="8466" max="8709" width="8.6640625" style="147"/>
    <col min="8710" max="8710" width="3.83203125" style="147" customWidth="1"/>
    <col min="8711" max="8711" width="13.83203125" style="147" customWidth="1"/>
    <col min="8712" max="8712" width="15.1640625" style="147" customWidth="1"/>
    <col min="8713" max="8713" width="16.83203125" style="147" customWidth="1"/>
    <col min="8714" max="8714" width="21" style="147" customWidth="1"/>
    <col min="8715" max="8715" width="20.6640625" style="147" customWidth="1"/>
    <col min="8716" max="8716" width="19.83203125" style="147" customWidth="1"/>
    <col min="8717" max="8717" width="19" style="147" customWidth="1"/>
    <col min="8718" max="8718" width="16.33203125" style="147" customWidth="1"/>
    <col min="8719" max="8719" width="15.83203125" style="147" customWidth="1"/>
    <col min="8720" max="8720" width="15.5" style="147" customWidth="1"/>
    <col min="8721" max="8721" width="17" style="147" customWidth="1"/>
    <col min="8722" max="8965" width="8.6640625" style="147"/>
    <col min="8966" max="8966" width="3.83203125" style="147" customWidth="1"/>
    <col min="8967" max="8967" width="13.83203125" style="147" customWidth="1"/>
    <col min="8968" max="8968" width="15.1640625" style="147" customWidth="1"/>
    <col min="8969" max="8969" width="16.83203125" style="147" customWidth="1"/>
    <col min="8970" max="8970" width="21" style="147" customWidth="1"/>
    <col min="8971" max="8971" width="20.6640625" style="147" customWidth="1"/>
    <col min="8972" max="8972" width="19.83203125" style="147" customWidth="1"/>
    <col min="8973" max="8973" width="19" style="147" customWidth="1"/>
    <col min="8974" max="8974" width="16.33203125" style="147" customWidth="1"/>
    <col min="8975" max="8975" width="15.83203125" style="147" customWidth="1"/>
    <col min="8976" max="8976" width="15.5" style="147" customWidth="1"/>
    <col min="8977" max="8977" width="17" style="147" customWidth="1"/>
    <col min="8978" max="9221" width="8.6640625" style="147"/>
    <col min="9222" max="9222" width="3.83203125" style="147" customWidth="1"/>
    <col min="9223" max="9223" width="13.83203125" style="147" customWidth="1"/>
    <col min="9224" max="9224" width="15.1640625" style="147" customWidth="1"/>
    <col min="9225" max="9225" width="16.83203125" style="147" customWidth="1"/>
    <col min="9226" max="9226" width="21" style="147" customWidth="1"/>
    <col min="9227" max="9227" width="20.6640625" style="147" customWidth="1"/>
    <col min="9228" max="9228" width="19.83203125" style="147" customWidth="1"/>
    <col min="9229" max="9229" width="19" style="147" customWidth="1"/>
    <col min="9230" max="9230" width="16.33203125" style="147" customWidth="1"/>
    <col min="9231" max="9231" width="15.83203125" style="147" customWidth="1"/>
    <col min="9232" max="9232" width="15.5" style="147" customWidth="1"/>
    <col min="9233" max="9233" width="17" style="147" customWidth="1"/>
    <col min="9234" max="9477" width="8.6640625" style="147"/>
    <col min="9478" max="9478" width="3.83203125" style="147" customWidth="1"/>
    <col min="9479" max="9479" width="13.83203125" style="147" customWidth="1"/>
    <col min="9480" max="9480" width="15.1640625" style="147" customWidth="1"/>
    <col min="9481" max="9481" width="16.83203125" style="147" customWidth="1"/>
    <col min="9482" max="9482" width="21" style="147" customWidth="1"/>
    <col min="9483" max="9483" width="20.6640625" style="147" customWidth="1"/>
    <col min="9484" max="9484" width="19.83203125" style="147" customWidth="1"/>
    <col min="9485" max="9485" width="19" style="147" customWidth="1"/>
    <col min="9486" max="9486" width="16.33203125" style="147" customWidth="1"/>
    <col min="9487" max="9487" width="15.83203125" style="147" customWidth="1"/>
    <col min="9488" max="9488" width="15.5" style="147" customWidth="1"/>
    <col min="9489" max="9489" width="17" style="147" customWidth="1"/>
    <col min="9490" max="9733" width="8.6640625" style="147"/>
    <col min="9734" max="9734" width="3.83203125" style="147" customWidth="1"/>
    <col min="9735" max="9735" width="13.83203125" style="147" customWidth="1"/>
    <col min="9736" max="9736" width="15.1640625" style="147" customWidth="1"/>
    <col min="9737" max="9737" width="16.83203125" style="147" customWidth="1"/>
    <col min="9738" max="9738" width="21" style="147" customWidth="1"/>
    <col min="9739" max="9739" width="20.6640625" style="147" customWidth="1"/>
    <col min="9740" max="9740" width="19.83203125" style="147" customWidth="1"/>
    <col min="9741" max="9741" width="19" style="147" customWidth="1"/>
    <col min="9742" max="9742" width="16.33203125" style="147" customWidth="1"/>
    <col min="9743" max="9743" width="15.83203125" style="147" customWidth="1"/>
    <col min="9744" max="9744" width="15.5" style="147" customWidth="1"/>
    <col min="9745" max="9745" width="17" style="147" customWidth="1"/>
    <col min="9746" max="9989" width="8.6640625" style="147"/>
    <col min="9990" max="9990" width="3.83203125" style="147" customWidth="1"/>
    <col min="9991" max="9991" width="13.83203125" style="147" customWidth="1"/>
    <col min="9992" max="9992" width="15.1640625" style="147" customWidth="1"/>
    <col min="9993" max="9993" width="16.83203125" style="147" customWidth="1"/>
    <col min="9994" max="9994" width="21" style="147" customWidth="1"/>
    <col min="9995" max="9995" width="20.6640625" style="147" customWidth="1"/>
    <col min="9996" max="9996" width="19.83203125" style="147" customWidth="1"/>
    <col min="9997" max="9997" width="19" style="147" customWidth="1"/>
    <col min="9998" max="9998" width="16.33203125" style="147" customWidth="1"/>
    <col min="9999" max="9999" width="15.83203125" style="147" customWidth="1"/>
    <col min="10000" max="10000" width="15.5" style="147" customWidth="1"/>
    <col min="10001" max="10001" width="17" style="147" customWidth="1"/>
    <col min="10002" max="10245" width="8.6640625" style="147"/>
    <col min="10246" max="10246" width="3.83203125" style="147" customWidth="1"/>
    <col min="10247" max="10247" width="13.83203125" style="147" customWidth="1"/>
    <col min="10248" max="10248" width="15.1640625" style="147" customWidth="1"/>
    <col min="10249" max="10249" width="16.83203125" style="147" customWidth="1"/>
    <col min="10250" max="10250" width="21" style="147" customWidth="1"/>
    <col min="10251" max="10251" width="20.6640625" style="147" customWidth="1"/>
    <col min="10252" max="10252" width="19.83203125" style="147" customWidth="1"/>
    <col min="10253" max="10253" width="19" style="147" customWidth="1"/>
    <col min="10254" max="10254" width="16.33203125" style="147" customWidth="1"/>
    <col min="10255" max="10255" width="15.83203125" style="147" customWidth="1"/>
    <col min="10256" max="10256" width="15.5" style="147" customWidth="1"/>
    <col min="10257" max="10257" width="17" style="147" customWidth="1"/>
    <col min="10258" max="10501" width="8.6640625" style="147"/>
    <col min="10502" max="10502" width="3.83203125" style="147" customWidth="1"/>
    <col min="10503" max="10503" width="13.83203125" style="147" customWidth="1"/>
    <col min="10504" max="10504" width="15.1640625" style="147" customWidth="1"/>
    <col min="10505" max="10505" width="16.83203125" style="147" customWidth="1"/>
    <col min="10506" max="10506" width="21" style="147" customWidth="1"/>
    <col min="10507" max="10507" width="20.6640625" style="147" customWidth="1"/>
    <col min="10508" max="10508" width="19.83203125" style="147" customWidth="1"/>
    <col min="10509" max="10509" width="19" style="147" customWidth="1"/>
    <col min="10510" max="10510" width="16.33203125" style="147" customWidth="1"/>
    <col min="10511" max="10511" width="15.83203125" style="147" customWidth="1"/>
    <col min="10512" max="10512" width="15.5" style="147" customWidth="1"/>
    <col min="10513" max="10513" width="17" style="147" customWidth="1"/>
    <col min="10514" max="10757" width="8.6640625" style="147"/>
    <col min="10758" max="10758" width="3.83203125" style="147" customWidth="1"/>
    <col min="10759" max="10759" width="13.83203125" style="147" customWidth="1"/>
    <col min="10760" max="10760" width="15.1640625" style="147" customWidth="1"/>
    <col min="10761" max="10761" width="16.83203125" style="147" customWidth="1"/>
    <col min="10762" max="10762" width="21" style="147" customWidth="1"/>
    <col min="10763" max="10763" width="20.6640625" style="147" customWidth="1"/>
    <col min="10764" max="10764" width="19.83203125" style="147" customWidth="1"/>
    <col min="10765" max="10765" width="19" style="147" customWidth="1"/>
    <col min="10766" max="10766" width="16.33203125" style="147" customWidth="1"/>
    <col min="10767" max="10767" width="15.83203125" style="147" customWidth="1"/>
    <col min="10768" max="10768" width="15.5" style="147" customWidth="1"/>
    <col min="10769" max="10769" width="17" style="147" customWidth="1"/>
    <col min="10770" max="11013" width="8.6640625" style="147"/>
    <col min="11014" max="11014" width="3.83203125" style="147" customWidth="1"/>
    <col min="11015" max="11015" width="13.83203125" style="147" customWidth="1"/>
    <col min="11016" max="11016" width="15.1640625" style="147" customWidth="1"/>
    <col min="11017" max="11017" width="16.83203125" style="147" customWidth="1"/>
    <col min="11018" max="11018" width="21" style="147" customWidth="1"/>
    <col min="11019" max="11019" width="20.6640625" style="147" customWidth="1"/>
    <col min="11020" max="11020" width="19.83203125" style="147" customWidth="1"/>
    <col min="11021" max="11021" width="19" style="147" customWidth="1"/>
    <col min="11022" max="11022" width="16.33203125" style="147" customWidth="1"/>
    <col min="11023" max="11023" width="15.83203125" style="147" customWidth="1"/>
    <col min="11024" max="11024" width="15.5" style="147" customWidth="1"/>
    <col min="11025" max="11025" width="17" style="147" customWidth="1"/>
    <col min="11026" max="11269" width="8.6640625" style="147"/>
    <col min="11270" max="11270" width="3.83203125" style="147" customWidth="1"/>
    <col min="11271" max="11271" width="13.83203125" style="147" customWidth="1"/>
    <col min="11272" max="11272" width="15.1640625" style="147" customWidth="1"/>
    <col min="11273" max="11273" width="16.83203125" style="147" customWidth="1"/>
    <col min="11274" max="11274" width="21" style="147" customWidth="1"/>
    <col min="11275" max="11275" width="20.6640625" style="147" customWidth="1"/>
    <col min="11276" max="11276" width="19.83203125" style="147" customWidth="1"/>
    <col min="11277" max="11277" width="19" style="147" customWidth="1"/>
    <col min="11278" max="11278" width="16.33203125" style="147" customWidth="1"/>
    <col min="11279" max="11279" width="15.83203125" style="147" customWidth="1"/>
    <col min="11280" max="11280" width="15.5" style="147" customWidth="1"/>
    <col min="11281" max="11281" width="17" style="147" customWidth="1"/>
    <col min="11282" max="11525" width="8.6640625" style="147"/>
    <col min="11526" max="11526" width="3.83203125" style="147" customWidth="1"/>
    <col min="11527" max="11527" width="13.83203125" style="147" customWidth="1"/>
    <col min="11528" max="11528" width="15.1640625" style="147" customWidth="1"/>
    <col min="11529" max="11529" width="16.83203125" style="147" customWidth="1"/>
    <col min="11530" max="11530" width="21" style="147" customWidth="1"/>
    <col min="11531" max="11531" width="20.6640625" style="147" customWidth="1"/>
    <col min="11532" max="11532" width="19.83203125" style="147" customWidth="1"/>
    <col min="11533" max="11533" width="19" style="147" customWidth="1"/>
    <col min="11534" max="11534" width="16.33203125" style="147" customWidth="1"/>
    <col min="11535" max="11535" width="15.83203125" style="147" customWidth="1"/>
    <col min="11536" max="11536" width="15.5" style="147" customWidth="1"/>
    <col min="11537" max="11537" width="17" style="147" customWidth="1"/>
    <col min="11538" max="11781" width="8.6640625" style="147"/>
    <col min="11782" max="11782" width="3.83203125" style="147" customWidth="1"/>
    <col min="11783" max="11783" width="13.83203125" style="147" customWidth="1"/>
    <col min="11784" max="11784" width="15.1640625" style="147" customWidth="1"/>
    <col min="11785" max="11785" width="16.83203125" style="147" customWidth="1"/>
    <col min="11786" max="11786" width="21" style="147" customWidth="1"/>
    <col min="11787" max="11787" width="20.6640625" style="147" customWidth="1"/>
    <col min="11788" max="11788" width="19.83203125" style="147" customWidth="1"/>
    <col min="11789" max="11789" width="19" style="147" customWidth="1"/>
    <col min="11790" max="11790" width="16.33203125" style="147" customWidth="1"/>
    <col min="11791" max="11791" width="15.83203125" style="147" customWidth="1"/>
    <col min="11792" max="11792" width="15.5" style="147" customWidth="1"/>
    <col min="11793" max="11793" width="17" style="147" customWidth="1"/>
    <col min="11794" max="12037" width="8.6640625" style="147"/>
    <col min="12038" max="12038" width="3.83203125" style="147" customWidth="1"/>
    <col min="12039" max="12039" width="13.83203125" style="147" customWidth="1"/>
    <col min="12040" max="12040" width="15.1640625" style="147" customWidth="1"/>
    <col min="12041" max="12041" width="16.83203125" style="147" customWidth="1"/>
    <col min="12042" max="12042" width="21" style="147" customWidth="1"/>
    <col min="12043" max="12043" width="20.6640625" style="147" customWidth="1"/>
    <col min="12044" max="12044" width="19.83203125" style="147" customWidth="1"/>
    <col min="12045" max="12045" width="19" style="147" customWidth="1"/>
    <col min="12046" max="12046" width="16.33203125" style="147" customWidth="1"/>
    <col min="12047" max="12047" width="15.83203125" style="147" customWidth="1"/>
    <col min="12048" max="12048" width="15.5" style="147" customWidth="1"/>
    <col min="12049" max="12049" width="17" style="147" customWidth="1"/>
    <col min="12050" max="12293" width="8.6640625" style="147"/>
    <col min="12294" max="12294" width="3.83203125" style="147" customWidth="1"/>
    <col min="12295" max="12295" width="13.83203125" style="147" customWidth="1"/>
    <col min="12296" max="12296" width="15.1640625" style="147" customWidth="1"/>
    <col min="12297" max="12297" width="16.83203125" style="147" customWidth="1"/>
    <col min="12298" max="12298" width="21" style="147" customWidth="1"/>
    <col min="12299" max="12299" width="20.6640625" style="147" customWidth="1"/>
    <col min="12300" max="12300" width="19.83203125" style="147" customWidth="1"/>
    <col min="12301" max="12301" width="19" style="147" customWidth="1"/>
    <col min="12302" max="12302" width="16.33203125" style="147" customWidth="1"/>
    <col min="12303" max="12303" width="15.83203125" style="147" customWidth="1"/>
    <col min="12304" max="12304" width="15.5" style="147" customWidth="1"/>
    <col min="12305" max="12305" width="17" style="147" customWidth="1"/>
    <col min="12306" max="12549" width="8.6640625" style="147"/>
    <col min="12550" max="12550" width="3.83203125" style="147" customWidth="1"/>
    <col min="12551" max="12551" width="13.83203125" style="147" customWidth="1"/>
    <col min="12552" max="12552" width="15.1640625" style="147" customWidth="1"/>
    <col min="12553" max="12553" width="16.83203125" style="147" customWidth="1"/>
    <col min="12554" max="12554" width="21" style="147" customWidth="1"/>
    <col min="12555" max="12555" width="20.6640625" style="147" customWidth="1"/>
    <col min="12556" max="12556" width="19.83203125" style="147" customWidth="1"/>
    <col min="12557" max="12557" width="19" style="147" customWidth="1"/>
    <col min="12558" max="12558" width="16.33203125" style="147" customWidth="1"/>
    <col min="12559" max="12559" width="15.83203125" style="147" customWidth="1"/>
    <col min="12560" max="12560" width="15.5" style="147" customWidth="1"/>
    <col min="12561" max="12561" width="17" style="147" customWidth="1"/>
    <col min="12562" max="12805" width="8.6640625" style="147"/>
    <col min="12806" max="12806" width="3.83203125" style="147" customWidth="1"/>
    <col min="12807" max="12807" width="13.83203125" style="147" customWidth="1"/>
    <col min="12808" max="12808" width="15.1640625" style="147" customWidth="1"/>
    <col min="12809" max="12809" width="16.83203125" style="147" customWidth="1"/>
    <col min="12810" max="12810" width="21" style="147" customWidth="1"/>
    <col min="12811" max="12811" width="20.6640625" style="147" customWidth="1"/>
    <col min="12812" max="12812" width="19.83203125" style="147" customWidth="1"/>
    <col min="12813" max="12813" width="19" style="147" customWidth="1"/>
    <col min="12814" max="12814" width="16.33203125" style="147" customWidth="1"/>
    <col min="12815" max="12815" width="15.83203125" style="147" customWidth="1"/>
    <col min="12816" max="12816" width="15.5" style="147" customWidth="1"/>
    <col min="12817" max="12817" width="17" style="147" customWidth="1"/>
    <col min="12818" max="13061" width="8.6640625" style="147"/>
    <col min="13062" max="13062" width="3.83203125" style="147" customWidth="1"/>
    <col min="13063" max="13063" width="13.83203125" style="147" customWidth="1"/>
    <col min="13064" max="13064" width="15.1640625" style="147" customWidth="1"/>
    <col min="13065" max="13065" width="16.83203125" style="147" customWidth="1"/>
    <col min="13066" max="13066" width="21" style="147" customWidth="1"/>
    <col min="13067" max="13067" width="20.6640625" style="147" customWidth="1"/>
    <col min="13068" max="13068" width="19.83203125" style="147" customWidth="1"/>
    <col min="13069" max="13069" width="19" style="147" customWidth="1"/>
    <col min="13070" max="13070" width="16.33203125" style="147" customWidth="1"/>
    <col min="13071" max="13071" width="15.83203125" style="147" customWidth="1"/>
    <col min="13072" max="13072" width="15.5" style="147" customWidth="1"/>
    <col min="13073" max="13073" width="17" style="147" customWidth="1"/>
    <col min="13074" max="13317" width="8.6640625" style="147"/>
    <col min="13318" max="13318" width="3.83203125" style="147" customWidth="1"/>
    <col min="13319" max="13319" width="13.83203125" style="147" customWidth="1"/>
    <col min="13320" max="13320" width="15.1640625" style="147" customWidth="1"/>
    <col min="13321" max="13321" width="16.83203125" style="147" customWidth="1"/>
    <col min="13322" max="13322" width="21" style="147" customWidth="1"/>
    <col min="13323" max="13323" width="20.6640625" style="147" customWidth="1"/>
    <col min="13324" max="13324" width="19.83203125" style="147" customWidth="1"/>
    <col min="13325" max="13325" width="19" style="147" customWidth="1"/>
    <col min="13326" max="13326" width="16.33203125" style="147" customWidth="1"/>
    <col min="13327" max="13327" width="15.83203125" style="147" customWidth="1"/>
    <col min="13328" max="13328" width="15.5" style="147" customWidth="1"/>
    <col min="13329" max="13329" width="17" style="147" customWidth="1"/>
    <col min="13330" max="13573" width="8.6640625" style="147"/>
    <col min="13574" max="13574" width="3.83203125" style="147" customWidth="1"/>
    <col min="13575" max="13575" width="13.83203125" style="147" customWidth="1"/>
    <col min="13576" max="13576" width="15.1640625" style="147" customWidth="1"/>
    <col min="13577" max="13577" width="16.83203125" style="147" customWidth="1"/>
    <col min="13578" max="13578" width="21" style="147" customWidth="1"/>
    <col min="13579" max="13579" width="20.6640625" style="147" customWidth="1"/>
    <col min="13580" max="13580" width="19.83203125" style="147" customWidth="1"/>
    <col min="13581" max="13581" width="19" style="147" customWidth="1"/>
    <col min="13582" max="13582" width="16.33203125" style="147" customWidth="1"/>
    <col min="13583" max="13583" width="15.83203125" style="147" customWidth="1"/>
    <col min="13584" max="13584" width="15.5" style="147" customWidth="1"/>
    <col min="13585" max="13585" width="17" style="147" customWidth="1"/>
    <col min="13586" max="13829" width="8.6640625" style="147"/>
    <col min="13830" max="13830" width="3.83203125" style="147" customWidth="1"/>
    <col min="13831" max="13831" width="13.83203125" style="147" customWidth="1"/>
    <col min="13832" max="13832" width="15.1640625" style="147" customWidth="1"/>
    <col min="13833" max="13833" width="16.83203125" style="147" customWidth="1"/>
    <col min="13834" max="13834" width="21" style="147" customWidth="1"/>
    <col min="13835" max="13835" width="20.6640625" style="147" customWidth="1"/>
    <col min="13836" max="13836" width="19.83203125" style="147" customWidth="1"/>
    <col min="13837" max="13837" width="19" style="147" customWidth="1"/>
    <col min="13838" max="13838" width="16.33203125" style="147" customWidth="1"/>
    <col min="13839" max="13839" width="15.83203125" style="147" customWidth="1"/>
    <col min="13840" max="13840" width="15.5" style="147" customWidth="1"/>
    <col min="13841" max="13841" width="17" style="147" customWidth="1"/>
    <col min="13842" max="14085" width="8.6640625" style="147"/>
    <col min="14086" max="14086" width="3.83203125" style="147" customWidth="1"/>
    <col min="14087" max="14087" width="13.83203125" style="147" customWidth="1"/>
    <col min="14088" max="14088" width="15.1640625" style="147" customWidth="1"/>
    <col min="14089" max="14089" width="16.83203125" style="147" customWidth="1"/>
    <col min="14090" max="14090" width="21" style="147" customWidth="1"/>
    <col min="14091" max="14091" width="20.6640625" style="147" customWidth="1"/>
    <col min="14092" max="14092" width="19.83203125" style="147" customWidth="1"/>
    <col min="14093" max="14093" width="19" style="147" customWidth="1"/>
    <col min="14094" max="14094" width="16.33203125" style="147" customWidth="1"/>
    <col min="14095" max="14095" width="15.83203125" style="147" customWidth="1"/>
    <col min="14096" max="14096" width="15.5" style="147" customWidth="1"/>
    <col min="14097" max="14097" width="17" style="147" customWidth="1"/>
    <col min="14098" max="14341" width="8.6640625" style="147"/>
    <col min="14342" max="14342" width="3.83203125" style="147" customWidth="1"/>
    <col min="14343" max="14343" width="13.83203125" style="147" customWidth="1"/>
    <col min="14344" max="14344" width="15.1640625" style="147" customWidth="1"/>
    <col min="14345" max="14345" width="16.83203125" style="147" customWidth="1"/>
    <col min="14346" max="14346" width="21" style="147" customWidth="1"/>
    <col min="14347" max="14347" width="20.6640625" style="147" customWidth="1"/>
    <col min="14348" max="14348" width="19.83203125" style="147" customWidth="1"/>
    <col min="14349" max="14349" width="19" style="147" customWidth="1"/>
    <col min="14350" max="14350" width="16.33203125" style="147" customWidth="1"/>
    <col min="14351" max="14351" width="15.83203125" style="147" customWidth="1"/>
    <col min="14352" max="14352" width="15.5" style="147" customWidth="1"/>
    <col min="14353" max="14353" width="17" style="147" customWidth="1"/>
    <col min="14354" max="14597" width="8.6640625" style="147"/>
    <col min="14598" max="14598" width="3.83203125" style="147" customWidth="1"/>
    <col min="14599" max="14599" width="13.83203125" style="147" customWidth="1"/>
    <col min="14600" max="14600" width="15.1640625" style="147" customWidth="1"/>
    <col min="14601" max="14601" width="16.83203125" style="147" customWidth="1"/>
    <col min="14602" max="14602" width="21" style="147" customWidth="1"/>
    <col min="14603" max="14603" width="20.6640625" style="147" customWidth="1"/>
    <col min="14604" max="14604" width="19.83203125" style="147" customWidth="1"/>
    <col min="14605" max="14605" width="19" style="147" customWidth="1"/>
    <col min="14606" max="14606" width="16.33203125" style="147" customWidth="1"/>
    <col min="14607" max="14607" width="15.83203125" style="147" customWidth="1"/>
    <col min="14608" max="14608" width="15.5" style="147" customWidth="1"/>
    <col min="14609" max="14609" width="17" style="147" customWidth="1"/>
    <col min="14610" max="14853" width="8.6640625" style="147"/>
    <col min="14854" max="14854" width="3.83203125" style="147" customWidth="1"/>
    <col min="14855" max="14855" width="13.83203125" style="147" customWidth="1"/>
    <col min="14856" max="14856" width="15.1640625" style="147" customWidth="1"/>
    <col min="14857" max="14857" width="16.83203125" style="147" customWidth="1"/>
    <col min="14858" max="14858" width="21" style="147" customWidth="1"/>
    <col min="14859" max="14859" width="20.6640625" style="147" customWidth="1"/>
    <col min="14860" max="14860" width="19.83203125" style="147" customWidth="1"/>
    <col min="14861" max="14861" width="19" style="147" customWidth="1"/>
    <col min="14862" max="14862" width="16.33203125" style="147" customWidth="1"/>
    <col min="14863" max="14863" width="15.83203125" style="147" customWidth="1"/>
    <col min="14864" max="14864" width="15.5" style="147" customWidth="1"/>
    <col min="14865" max="14865" width="17" style="147" customWidth="1"/>
    <col min="14866" max="15109" width="8.6640625" style="147"/>
    <col min="15110" max="15110" width="3.83203125" style="147" customWidth="1"/>
    <col min="15111" max="15111" width="13.83203125" style="147" customWidth="1"/>
    <col min="15112" max="15112" width="15.1640625" style="147" customWidth="1"/>
    <col min="15113" max="15113" width="16.83203125" style="147" customWidth="1"/>
    <col min="15114" max="15114" width="21" style="147" customWidth="1"/>
    <col min="15115" max="15115" width="20.6640625" style="147" customWidth="1"/>
    <col min="15116" max="15116" width="19.83203125" style="147" customWidth="1"/>
    <col min="15117" max="15117" width="19" style="147" customWidth="1"/>
    <col min="15118" max="15118" width="16.33203125" style="147" customWidth="1"/>
    <col min="15119" max="15119" width="15.83203125" style="147" customWidth="1"/>
    <col min="15120" max="15120" width="15.5" style="147" customWidth="1"/>
    <col min="15121" max="15121" width="17" style="147" customWidth="1"/>
    <col min="15122" max="15365" width="8.6640625" style="147"/>
    <col min="15366" max="15366" width="3.83203125" style="147" customWidth="1"/>
    <col min="15367" max="15367" width="13.83203125" style="147" customWidth="1"/>
    <col min="15368" max="15368" width="15.1640625" style="147" customWidth="1"/>
    <col min="15369" max="15369" width="16.83203125" style="147" customWidth="1"/>
    <col min="15370" max="15370" width="21" style="147" customWidth="1"/>
    <col min="15371" max="15371" width="20.6640625" style="147" customWidth="1"/>
    <col min="15372" max="15372" width="19.83203125" style="147" customWidth="1"/>
    <col min="15373" max="15373" width="19" style="147" customWidth="1"/>
    <col min="15374" max="15374" width="16.33203125" style="147" customWidth="1"/>
    <col min="15375" max="15375" width="15.83203125" style="147" customWidth="1"/>
    <col min="15376" max="15376" width="15.5" style="147" customWidth="1"/>
    <col min="15377" max="15377" width="17" style="147" customWidth="1"/>
    <col min="15378" max="15621" width="8.6640625" style="147"/>
    <col min="15622" max="15622" width="3.83203125" style="147" customWidth="1"/>
    <col min="15623" max="15623" width="13.83203125" style="147" customWidth="1"/>
    <col min="15624" max="15624" width="15.1640625" style="147" customWidth="1"/>
    <col min="15625" max="15625" width="16.83203125" style="147" customWidth="1"/>
    <col min="15626" max="15626" width="21" style="147" customWidth="1"/>
    <col min="15627" max="15627" width="20.6640625" style="147" customWidth="1"/>
    <col min="15628" max="15628" width="19.83203125" style="147" customWidth="1"/>
    <col min="15629" max="15629" width="19" style="147" customWidth="1"/>
    <col min="15630" max="15630" width="16.33203125" style="147" customWidth="1"/>
    <col min="15631" max="15631" width="15.83203125" style="147" customWidth="1"/>
    <col min="15632" max="15632" width="15.5" style="147" customWidth="1"/>
    <col min="15633" max="15633" width="17" style="147" customWidth="1"/>
    <col min="15634" max="15877" width="8.6640625" style="147"/>
    <col min="15878" max="15878" width="3.83203125" style="147" customWidth="1"/>
    <col min="15879" max="15879" width="13.83203125" style="147" customWidth="1"/>
    <col min="15880" max="15880" width="15.1640625" style="147" customWidth="1"/>
    <col min="15881" max="15881" width="16.83203125" style="147" customWidth="1"/>
    <col min="15882" max="15882" width="21" style="147" customWidth="1"/>
    <col min="15883" max="15883" width="20.6640625" style="147" customWidth="1"/>
    <col min="15884" max="15884" width="19.83203125" style="147" customWidth="1"/>
    <col min="15885" max="15885" width="19" style="147" customWidth="1"/>
    <col min="15886" max="15886" width="16.33203125" style="147" customWidth="1"/>
    <col min="15887" max="15887" width="15.83203125" style="147" customWidth="1"/>
    <col min="15888" max="15888" width="15.5" style="147" customWidth="1"/>
    <col min="15889" max="15889" width="17" style="147" customWidth="1"/>
    <col min="15890" max="16133" width="8.6640625" style="147"/>
    <col min="16134" max="16134" width="3.83203125" style="147" customWidth="1"/>
    <col min="16135" max="16135" width="13.83203125" style="147" customWidth="1"/>
    <col min="16136" max="16136" width="15.1640625" style="147" customWidth="1"/>
    <col min="16137" max="16137" width="16.83203125" style="147" customWidth="1"/>
    <col min="16138" max="16138" width="21" style="147" customWidth="1"/>
    <col min="16139" max="16139" width="20.6640625" style="147" customWidth="1"/>
    <col min="16140" max="16140" width="19.83203125" style="147" customWidth="1"/>
    <col min="16141" max="16141" width="19" style="147" customWidth="1"/>
    <col min="16142" max="16142" width="16.33203125" style="147" customWidth="1"/>
    <col min="16143" max="16143" width="15.83203125" style="147" customWidth="1"/>
    <col min="16144" max="16144" width="15.5" style="147" customWidth="1"/>
    <col min="16145" max="16145" width="17" style="147" customWidth="1"/>
    <col min="16146" max="16384" width="8.6640625" style="147"/>
  </cols>
  <sheetData>
    <row r="1" spans="1:17">
      <c r="A1" s="146" t="s">
        <v>3170</v>
      </c>
    </row>
    <row r="2" spans="1:17">
      <c r="A2" s="148"/>
      <c r="B2" s="148"/>
      <c r="C2" s="148"/>
      <c r="D2" s="148"/>
      <c r="E2" s="148"/>
      <c r="F2" s="148"/>
    </row>
    <row r="3" spans="1:17" ht="17">
      <c r="G3" s="147" t="s">
        <v>3171</v>
      </c>
    </row>
    <row r="4" spans="1:17" s="151" customFormat="1" ht="92.25" customHeight="1">
      <c r="A4" s="149" t="s">
        <v>3306</v>
      </c>
      <c r="B4" s="149" t="s">
        <v>3307</v>
      </c>
      <c r="C4" s="149" t="s">
        <v>3308</v>
      </c>
      <c r="D4" s="149" t="s">
        <v>3309</v>
      </c>
      <c r="E4" s="149" t="s">
        <v>3310</v>
      </c>
      <c r="F4" s="149" t="s">
        <v>0</v>
      </c>
      <c r="G4" s="150" t="s">
        <v>3172</v>
      </c>
      <c r="H4" s="150" t="s">
        <v>3173</v>
      </c>
      <c r="I4" s="150" t="s">
        <v>3174</v>
      </c>
      <c r="J4" s="150" t="s">
        <v>3175</v>
      </c>
      <c r="K4" s="150" t="s">
        <v>3176</v>
      </c>
      <c r="L4" s="150" t="s">
        <v>3177</v>
      </c>
      <c r="M4" s="150" t="s">
        <v>3178</v>
      </c>
      <c r="N4" s="150" t="s">
        <v>3179</v>
      </c>
      <c r="O4" s="150" t="s">
        <v>3180</v>
      </c>
      <c r="P4" s="150" t="s">
        <v>3181</v>
      </c>
      <c r="Q4" s="150" t="s">
        <v>3182</v>
      </c>
    </row>
    <row r="5" spans="1:17" s="154" customFormat="1" ht="32">
      <c r="A5" s="126" t="s">
        <v>3315</v>
      </c>
      <c r="B5" s="126" t="s">
        <v>3316</v>
      </c>
      <c r="C5" s="127" t="s">
        <v>3317</v>
      </c>
      <c r="D5" s="128" t="s">
        <v>3318</v>
      </c>
      <c r="E5" s="129">
        <v>6250000001</v>
      </c>
      <c r="F5" s="130" t="s">
        <v>3319</v>
      </c>
      <c r="G5" s="152" t="s">
        <v>3183</v>
      </c>
      <c r="H5" s="152" t="s">
        <v>3184</v>
      </c>
      <c r="I5" s="152" t="s">
        <v>3185</v>
      </c>
      <c r="J5" s="153" t="s">
        <v>3186</v>
      </c>
      <c r="K5" s="152" t="s">
        <v>3187</v>
      </c>
      <c r="L5" s="152" t="s">
        <v>3188</v>
      </c>
      <c r="M5" s="152" t="s">
        <v>3189</v>
      </c>
      <c r="N5" s="152" t="s">
        <v>3190</v>
      </c>
      <c r="O5" s="152" t="s">
        <v>3189</v>
      </c>
      <c r="P5" s="152" t="s">
        <v>3185</v>
      </c>
      <c r="Q5" s="152" t="s">
        <v>3191</v>
      </c>
    </row>
    <row r="6" spans="1:17">
      <c r="A6" s="126" t="s">
        <v>3315</v>
      </c>
      <c r="B6" s="126" t="s">
        <v>3316</v>
      </c>
      <c r="C6" s="127" t="s">
        <v>3317</v>
      </c>
      <c r="D6" s="128" t="s">
        <v>3318</v>
      </c>
      <c r="E6" s="129">
        <v>6250000001</v>
      </c>
      <c r="F6" s="130" t="s">
        <v>3320</v>
      </c>
      <c r="G6" s="155"/>
      <c r="H6" s="155"/>
      <c r="I6" s="155"/>
      <c r="J6" s="155"/>
      <c r="K6" s="155"/>
      <c r="L6" s="155"/>
      <c r="M6" s="155"/>
      <c r="N6" s="155"/>
      <c r="O6" s="155"/>
      <c r="P6" s="155"/>
      <c r="Q6" s="155"/>
    </row>
    <row r="7" spans="1:17">
      <c r="A7" s="126" t="s">
        <v>3315</v>
      </c>
      <c r="B7" s="126" t="s">
        <v>3316</v>
      </c>
      <c r="C7" s="127" t="s">
        <v>3317</v>
      </c>
      <c r="D7" s="128" t="s">
        <v>3318</v>
      </c>
      <c r="E7" s="129">
        <v>6250000001</v>
      </c>
      <c r="F7" s="130" t="s">
        <v>3321</v>
      </c>
      <c r="G7" s="155"/>
      <c r="H7" s="155"/>
      <c r="I7" s="155"/>
      <c r="J7" s="155"/>
      <c r="K7" s="155"/>
      <c r="L7" s="155"/>
      <c r="M7" s="155"/>
      <c r="N7" s="155"/>
      <c r="O7" s="155"/>
      <c r="P7" s="155"/>
      <c r="Q7" s="155"/>
    </row>
    <row r="8" spans="1:17">
      <c r="G8" s="155"/>
      <c r="H8" s="155"/>
      <c r="I8" s="155"/>
      <c r="J8" s="155"/>
      <c r="K8" s="155"/>
      <c r="L8" s="155"/>
      <c r="M8" s="155"/>
      <c r="N8" s="155"/>
      <c r="O8" s="155"/>
      <c r="P8" s="155"/>
      <c r="Q8" s="155"/>
    </row>
    <row r="10" spans="1:17">
      <c r="G10" s="147" t="s">
        <v>3192</v>
      </c>
    </row>
    <row r="11" spans="1:17">
      <c r="G11" s="148" t="s">
        <v>3193</v>
      </c>
      <c r="H11" s="147" t="s">
        <v>3194</v>
      </c>
    </row>
    <row r="12" spans="1:17">
      <c r="G12" s="148" t="s">
        <v>3195</v>
      </c>
      <c r="H12" s="147" t="s">
        <v>3196</v>
      </c>
    </row>
    <row r="13" spans="1:17">
      <c r="G13" s="148" t="s">
        <v>3197</v>
      </c>
      <c r="H13" s="147" t="s">
        <v>3198</v>
      </c>
    </row>
    <row r="14" spans="1:17" ht="14.25" customHeight="1">
      <c r="G14" s="148" t="s">
        <v>3199</v>
      </c>
      <c r="H14" s="147" t="s">
        <v>3200</v>
      </c>
    </row>
    <row r="15" spans="1:17">
      <c r="G15" s="148" t="s">
        <v>3201</v>
      </c>
      <c r="H15" s="147" t="s">
        <v>3202</v>
      </c>
    </row>
    <row r="16" spans="1:17">
      <c r="G16" s="148" t="s">
        <v>3203</v>
      </c>
      <c r="H16" s="147" t="s">
        <v>3204</v>
      </c>
    </row>
    <row r="17" spans="7:17">
      <c r="G17" s="148" t="s">
        <v>3205</v>
      </c>
      <c r="H17" s="147" t="s">
        <v>3206</v>
      </c>
    </row>
    <row r="18" spans="7:17">
      <c r="G18" s="148" t="s">
        <v>3207</v>
      </c>
      <c r="H18" s="147" t="s">
        <v>3208</v>
      </c>
    </row>
    <row r="19" spans="7:17" ht="19">
      <c r="G19" s="148" t="s">
        <v>3209</v>
      </c>
      <c r="H19" s="159" t="s">
        <v>3210</v>
      </c>
    </row>
    <row r="20" spans="7:17">
      <c r="G20" s="148" t="s">
        <v>3211</v>
      </c>
      <c r="H20" s="147" t="s">
        <v>3212</v>
      </c>
    </row>
    <row r="21" spans="7:17">
      <c r="G21" s="148" t="s">
        <v>3213</v>
      </c>
      <c r="H21" s="147" t="s">
        <v>3214</v>
      </c>
    </row>
    <row r="22" spans="7:17">
      <c r="G22" s="148" t="s">
        <v>3215</v>
      </c>
      <c r="H22" s="147" t="s">
        <v>3216</v>
      </c>
    </row>
    <row r="24" spans="7:17">
      <c r="G24" s="136" t="s">
        <v>3332</v>
      </c>
      <c r="H24" s="136" t="s">
        <v>3333</v>
      </c>
      <c r="I24" s="136" t="s">
        <v>3334</v>
      </c>
      <c r="J24" s="137" t="s">
        <v>3335</v>
      </c>
      <c r="K24" s="137" t="s">
        <v>3336</v>
      </c>
      <c r="L24" s="137" t="s">
        <v>3337</v>
      </c>
      <c r="M24" s="138" t="s">
        <v>3338</v>
      </c>
      <c r="N24" s="979" t="s">
        <v>3339</v>
      </c>
      <c r="O24" s="980"/>
      <c r="P24" s="980"/>
      <c r="Q24" s="981"/>
    </row>
    <row r="25" spans="7:17" ht="16">
      <c r="G25" s="139">
        <v>1</v>
      </c>
      <c r="H25" s="140">
        <v>0</v>
      </c>
      <c r="I25" s="141" t="s">
        <v>3309</v>
      </c>
      <c r="J25" s="139" t="s">
        <v>3340</v>
      </c>
      <c r="K25" s="139" t="s">
        <v>3341</v>
      </c>
      <c r="L25" s="142" t="s">
        <v>3342</v>
      </c>
      <c r="M25" s="143"/>
      <c r="N25" s="988" t="s">
        <v>3343</v>
      </c>
      <c r="O25" s="989"/>
      <c r="P25" s="989"/>
      <c r="Q25" s="990"/>
    </row>
    <row r="26" spans="7:17" ht="16">
      <c r="G26" s="139">
        <v>2</v>
      </c>
      <c r="H26" s="140">
        <v>1</v>
      </c>
      <c r="I26" s="141" t="s">
        <v>3310</v>
      </c>
      <c r="J26" s="139" t="s">
        <v>3340</v>
      </c>
      <c r="K26" s="139" t="s">
        <v>3344</v>
      </c>
      <c r="L26" s="142" t="s">
        <v>3342</v>
      </c>
      <c r="M26" s="143"/>
      <c r="N26" s="985" t="s">
        <v>3345</v>
      </c>
      <c r="O26" s="986"/>
      <c r="P26" s="986"/>
      <c r="Q26" s="987"/>
    </row>
    <row r="27" spans="7:17" ht="16">
      <c r="G27" s="139">
        <v>3</v>
      </c>
      <c r="H27" s="140">
        <v>2</v>
      </c>
      <c r="I27" s="141" t="s">
        <v>3370</v>
      </c>
      <c r="J27" s="139" t="s">
        <v>3349</v>
      </c>
      <c r="K27" s="139" t="s">
        <v>3350</v>
      </c>
      <c r="L27" s="142" t="s">
        <v>3347</v>
      </c>
      <c r="M27" s="143"/>
      <c r="N27" s="991" t="s">
        <v>3348</v>
      </c>
      <c r="O27" s="991"/>
      <c r="P27" s="991"/>
      <c r="Q27" s="991"/>
    </row>
    <row r="28" spans="7:17" ht="14.5" customHeight="1">
      <c r="G28" s="139">
        <v>4</v>
      </c>
      <c r="H28" s="140">
        <v>3</v>
      </c>
      <c r="I28" s="141" t="s">
        <v>3371</v>
      </c>
      <c r="J28" s="139" t="s">
        <v>3345</v>
      </c>
      <c r="K28" s="139" t="s">
        <v>3346</v>
      </c>
      <c r="L28" s="142" t="s">
        <v>3351</v>
      </c>
      <c r="M28" s="143"/>
      <c r="N28" s="985" t="s">
        <v>3372</v>
      </c>
      <c r="O28" s="986"/>
      <c r="P28" s="986"/>
      <c r="Q28" s="987"/>
    </row>
    <row r="29" spans="7:17" ht="14.5" customHeight="1">
      <c r="G29" s="139">
        <v>5</v>
      </c>
      <c r="H29" s="140">
        <v>4</v>
      </c>
      <c r="I29" s="141" t="s">
        <v>3373</v>
      </c>
      <c r="J29" s="139" t="s">
        <v>3345</v>
      </c>
      <c r="K29" s="139" t="s">
        <v>3346</v>
      </c>
      <c r="L29" s="142" t="s">
        <v>3351</v>
      </c>
      <c r="M29" s="143"/>
      <c r="N29" s="985" t="s">
        <v>3372</v>
      </c>
      <c r="O29" s="986"/>
      <c r="P29" s="986"/>
      <c r="Q29" s="987"/>
    </row>
    <row r="30" spans="7:17" ht="43.5" customHeight="1">
      <c r="G30" s="139">
        <v>6</v>
      </c>
      <c r="H30" s="140">
        <v>5</v>
      </c>
      <c r="I30" s="145" t="s">
        <v>3374</v>
      </c>
      <c r="J30" s="139" t="s">
        <v>3345</v>
      </c>
      <c r="K30" s="139" t="s">
        <v>3346</v>
      </c>
      <c r="L30" s="142" t="s">
        <v>3351</v>
      </c>
      <c r="M30" s="143"/>
      <c r="N30" s="985" t="s">
        <v>3372</v>
      </c>
      <c r="O30" s="986"/>
      <c r="P30" s="986"/>
      <c r="Q30" s="987"/>
    </row>
    <row r="31" spans="7:17" ht="14.5" customHeight="1">
      <c r="G31" s="139">
        <v>7</v>
      </c>
      <c r="H31" s="140">
        <v>6</v>
      </c>
      <c r="I31" s="141" t="s">
        <v>3375</v>
      </c>
      <c r="J31" s="139" t="s">
        <v>3345</v>
      </c>
      <c r="K31" s="139" t="s">
        <v>3346</v>
      </c>
      <c r="L31" s="142" t="s">
        <v>3351</v>
      </c>
      <c r="M31" s="143"/>
      <c r="N31" s="985" t="s">
        <v>3372</v>
      </c>
      <c r="O31" s="986"/>
      <c r="P31" s="986"/>
      <c r="Q31" s="987"/>
    </row>
    <row r="32" spans="7:17" ht="14.5" customHeight="1">
      <c r="G32" s="139">
        <v>8</v>
      </c>
      <c r="H32" s="140">
        <v>7</v>
      </c>
      <c r="I32" s="141" t="s">
        <v>3376</v>
      </c>
      <c r="J32" s="139" t="s">
        <v>3345</v>
      </c>
      <c r="K32" s="139" t="s">
        <v>3346</v>
      </c>
      <c r="L32" s="142" t="s">
        <v>3351</v>
      </c>
      <c r="M32" s="143"/>
      <c r="N32" s="985" t="s">
        <v>3372</v>
      </c>
      <c r="O32" s="986"/>
      <c r="P32" s="986"/>
      <c r="Q32" s="987"/>
    </row>
    <row r="33" spans="7:17" ht="14.5" customHeight="1">
      <c r="G33" s="139">
        <v>9</v>
      </c>
      <c r="H33" s="140">
        <v>8</v>
      </c>
      <c r="I33" s="141" t="s">
        <v>3377</v>
      </c>
      <c r="J33" s="139" t="s">
        <v>3345</v>
      </c>
      <c r="K33" s="139" t="s">
        <v>3346</v>
      </c>
      <c r="L33" s="142" t="s">
        <v>3351</v>
      </c>
      <c r="M33" s="143"/>
      <c r="N33" s="985" t="s">
        <v>3372</v>
      </c>
      <c r="O33" s="986"/>
      <c r="P33" s="986"/>
      <c r="Q33" s="987"/>
    </row>
    <row r="34" spans="7:17" ht="14.5" customHeight="1">
      <c r="G34" s="139">
        <v>10</v>
      </c>
      <c r="H34" s="140">
        <v>9</v>
      </c>
      <c r="I34" s="141" t="s">
        <v>3378</v>
      </c>
      <c r="J34" s="139" t="s">
        <v>3345</v>
      </c>
      <c r="K34" s="139" t="s">
        <v>3346</v>
      </c>
      <c r="L34" s="142" t="s">
        <v>3351</v>
      </c>
      <c r="M34" s="143"/>
      <c r="N34" s="985" t="s">
        <v>3372</v>
      </c>
      <c r="O34" s="986"/>
      <c r="P34" s="986"/>
      <c r="Q34" s="987"/>
    </row>
    <row r="35" spans="7:17" ht="14.5" customHeight="1">
      <c r="G35" s="139">
        <v>11</v>
      </c>
      <c r="H35" s="140">
        <v>10</v>
      </c>
      <c r="I35" s="141" t="s">
        <v>3379</v>
      </c>
      <c r="J35" s="139" t="s">
        <v>3345</v>
      </c>
      <c r="K35" s="139" t="s">
        <v>3346</v>
      </c>
      <c r="L35" s="142" t="s">
        <v>3351</v>
      </c>
      <c r="M35" s="143"/>
      <c r="N35" s="985" t="s">
        <v>3372</v>
      </c>
      <c r="O35" s="986"/>
      <c r="P35" s="986"/>
      <c r="Q35" s="987"/>
    </row>
    <row r="36" spans="7:17" ht="14.5" customHeight="1">
      <c r="G36" s="139">
        <v>12</v>
      </c>
      <c r="H36" s="140">
        <v>11</v>
      </c>
      <c r="I36" s="141" t="s">
        <v>3380</v>
      </c>
      <c r="J36" s="139" t="s">
        <v>3345</v>
      </c>
      <c r="K36" s="139" t="s">
        <v>3346</v>
      </c>
      <c r="L36" s="142" t="s">
        <v>3351</v>
      </c>
      <c r="M36" s="143"/>
      <c r="N36" s="985" t="s">
        <v>3372</v>
      </c>
      <c r="O36" s="986"/>
      <c r="P36" s="986"/>
      <c r="Q36" s="987"/>
    </row>
    <row r="37" spans="7:17" ht="14.5" customHeight="1">
      <c r="G37" s="139">
        <v>13</v>
      </c>
      <c r="H37" s="140">
        <v>12</v>
      </c>
      <c r="I37" s="141" t="s">
        <v>3381</v>
      </c>
      <c r="J37" s="139" t="s">
        <v>3345</v>
      </c>
      <c r="K37" s="139" t="s">
        <v>3346</v>
      </c>
      <c r="L37" s="142" t="s">
        <v>3351</v>
      </c>
      <c r="M37" s="143"/>
      <c r="N37" s="985" t="s">
        <v>3372</v>
      </c>
      <c r="O37" s="986"/>
      <c r="P37" s="986"/>
      <c r="Q37" s="987"/>
    </row>
  </sheetData>
  <mergeCells count="14">
    <mergeCell ref="N36:Q36"/>
    <mergeCell ref="N37:Q37"/>
    <mergeCell ref="N30:Q30"/>
    <mergeCell ref="N31:Q31"/>
    <mergeCell ref="N32:Q32"/>
    <mergeCell ref="N33:Q33"/>
    <mergeCell ref="N34:Q34"/>
    <mergeCell ref="N35:Q35"/>
    <mergeCell ref="N29:Q29"/>
    <mergeCell ref="N24:Q24"/>
    <mergeCell ref="N25:Q25"/>
    <mergeCell ref="N26:Q26"/>
    <mergeCell ref="N27:Q27"/>
    <mergeCell ref="N28:Q28"/>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C8A4E-4D99-4A7B-9DDC-0B56CEF8F51E}">
  <sheetPr>
    <tabColor rgb="FF0070C0"/>
    <pageSetUpPr fitToPage="1"/>
  </sheetPr>
  <dimension ref="B1:N74"/>
  <sheetViews>
    <sheetView topLeftCell="A45" zoomScale="64" zoomScaleNormal="70" zoomScaleSheetLayoutView="75" workbookViewId="0">
      <selection activeCell="D24" sqref="D24"/>
    </sheetView>
  </sheetViews>
  <sheetFormatPr baseColWidth="10" defaultColWidth="8.83203125" defaultRowHeight="15"/>
  <cols>
    <col min="1" max="1" width="5.83203125" customWidth="1"/>
    <col min="2" max="2" width="110.33203125" style="595" customWidth="1"/>
    <col min="3" max="3" width="29" style="595" customWidth="1"/>
    <col min="4" max="5" width="19" bestFit="1" customWidth="1"/>
    <col min="6" max="9" width="16.6640625" customWidth="1"/>
    <col min="10" max="11" width="19" bestFit="1" customWidth="1"/>
    <col min="12" max="12" width="18" bestFit="1" customWidth="1"/>
    <col min="13" max="13" width="18.6640625" bestFit="1" customWidth="1"/>
    <col min="14" max="14" width="19" customWidth="1"/>
  </cols>
  <sheetData>
    <row r="1" spans="2:14" s="268" customFormat="1" ht="19">
      <c r="B1" s="680" t="s">
        <v>843</v>
      </c>
      <c r="C1" s="680"/>
      <c r="D1" s="680"/>
      <c r="E1" s="680"/>
      <c r="F1" s="680"/>
      <c r="G1" s="680"/>
      <c r="H1" s="680"/>
      <c r="I1" s="680"/>
      <c r="J1" s="680"/>
      <c r="K1" s="680"/>
      <c r="L1" s="680"/>
      <c r="M1" s="680"/>
      <c r="N1" s="680"/>
    </row>
    <row r="2" spans="2:14" s="268" customFormat="1" ht="19">
      <c r="B2" s="686" t="s">
        <v>0</v>
      </c>
      <c r="C2" s="687" t="s">
        <v>3665</v>
      </c>
      <c r="D2" s="689" t="s">
        <v>1</v>
      </c>
      <c r="E2" s="689"/>
      <c r="F2" s="689" t="s">
        <v>2</v>
      </c>
      <c r="G2" s="689"/>
      <c r="H2" s="689" t="s">
        <v>3</v>
      </c>
      <c r="I2" s="689"/>
      <c r="J2" s="689" t="s">
        <v>4</v>
      </c>
      <c r="K2" s="689"/>
      <c r="L2" s="690" t="s">
        <v>5</v>
      </c>
      <c r="M2" s="690" t="s">
        <v>6</v>
      </c>
      <c r="N2" s="689" t="s">
        <v>7</v>
      </c>
    </row>
    <row r="3" spans="2:14" s="268" customFormat="1" ht="19">
      <c r="B3" s="686"/>
      <c r="C3" s="688"/>
      <c r="D3" s="576" t="s">
        <v>8</v>
      </c>
      <c r="E3" s="576" t="s">
        <v>9</v>
      </c>
      <c r="F3" s="576" t="s">
        <v>8</v>
      </c>
      <c r="G3" s="576" t="s">
        <v>9</v>
      </c>
      <c r="H3" s="576" t="s">
        <v>8</v>
      </c>
      <c r="I3" s="576" t="s">
        <v>9</v>
      </c>
      <c r="J3" s="576" t="s">
        <v>8</v>
      </c>
      <c r="K3" s="576" t="s">
        <v>9</v>
      </c>
      <c r="L3" s="690"/>
      <c r="M3" s="690"/>
      <c r="N3" s="689"/>
    </row>
    <row r="4" spans="2:14" s="268" customFormat="1" ht="20">
      <c r="B4" s="577" t="s">
        <v>10</v>
      </c>
      <c r="C4" s="578"/>
      <c r="D4" s="579"/>
      <c r="E4" s="579"/>
      <c r="F4" s="579"/>
      <c r="G4" s="579"/>
      <c r="H4" s="579"/>
      <c r="I4" s="579"/>
      <c r="J4" s="579"/>
      <c r="K4" s="579"/>
      <c r="L4" s="579"/>
      <c r="M4" s="579"/>
      <c r="N4" s="579"/>
    </row>
    <row r="5" spans="2:14" s="268" customFormat="1" ht="20">
      <c r="B5" s="580" t="s">
        <v>11</v>
      </c>
      <c r="C5" s="581"/>
      <c r="D5" s="579"/>
      <c r="E5" s="579"/>
      <c r="F5" s="579"/>
      <c r="G5" s="579"/>
      <c r="H5" s="582"/>
      <c r="I5" s="582"/>
      <c r="J5" s="579"/>
      <c r="K5" s="579"/>
      <c r="L5" s="579"/>
      <c r="M5" s="579"/>
      <c r="N5" s="579"/>
    </row>
    <row r="6" spans="2:14" s="268" customFormat="1" ht="20">
      <c r="B6" s="583" t="s">
        <v>12</v>
      </c>
      <c r="C6" s="584"/>
      <c r="D6" s="585"/>
      <c r="E6" s="585"/>
      <c r="F6" s="585"/>
      <c r="G6" s="585"/>
      <c r="H6" s="585"/>
      <c r="I6" s="585"/>
      <c r="J6" s="585"/>
      <c r="K6" s="585"/>
      <c r="L6" s="585"/>
      <c r="M6" s="585"/>
      <c r="N6" s="585"/>
    </row>
    <row r="7" spans="2:14" s="268" customFormat="1" ht="20">
      <c r="B7" s="583" t="s">
        <v>13</v>
      </c>
      <c r="C7" s="584"/>
      <c r="D7" s="585"/>
      <c r="E7" s="585"/>
      <c r="F7" s="585"/>
      <c r="G7" s="585"/>
      <c r="H7" s="585"/>
      <c r="I7" s="585"/>
      <c r="J7" s="585"/>
      <c r="K7" s="585"/>
      <c r="L7" s="585"/>
      <c r="M7" s="585"/>
      <c r="N7" s="585"/>
    </row>
    <row r="8" spans="2:14" s="268" customFormat="1" ht="20">
      <c r="B8" s="583" t="s">
        <v>14</v>
      </c>
      <c r="C8" s="584"/>
      <c r="D8" s="585"/>
      <c r="E8" s="585"/>
      <c r="F8" s="585"/>
      <c r="G8" s="585"/>
      <c r="H8" s="585"/>
      <c r="I8" s="585"/>
      <c r="J8" s="585"/>
      <c r="K8" s="585"/>
      <c r="L8" s="585"/>
      <c r="M8" s="585"/>
      <c r="N8" s="585"/>
    </row>
    <row r="9" spans="2:14" s="268" customFormat="1" ht="20">
      <c r="B9" s="583" t="s">
        <v>15</v>
      </c>
      <c r="C9" s="584"/>
      <c r="D9" s="585"/>
      <c r="E9" s="585"/>
      <c r="F9" s="585"/>
      <c r="G9" s="585"/>
      <c r="H9" s="585"/>
      <c r="I9" s="585"/>
      <c r="J9" s="585"/>
      <c r="K9" s="585"/>
      <c r="L9" s="585"/>
      <c r="M9" s="585"/>
      <c r="N9" s="585"/>
    </row>
    <row r="10" spans="2:14" s="268" customFormat="1" ht="20">
      <c r="B10" s="583" t="s">
        <v>16</v>
      </c>
      <c r="C10" s="584"/>
      <c r="D10" s="585"/>
      <c r="E10" s="585"/>
      <c r="F10" s="586"/>
      <c r="G10" s="586"/>
      <c r="H10" s="585"/>
      <c r="I10" s="585"/>
      <c r="J10" s="585"/>
      <c r="K10" s="585"/>
      <c r="L10" s="585"/>
      <c r="M10" s="585"/>
      <c r="N10" s="585"/>
    </row>
    <row r="11" spans="2:14" s="268" customFormat="1" ht="20">
      <c r="B11" s="583" t="s">
        <v>17</v>
      </c>
      <c r="C11" s="584"/>
      <c r="D11" s="585"/>
      <c r="E11" s="585"/>
      <c r="F11" s="585"/>
      <c r="G11" s="585"/>
      <c r="H11" s="585"/>
      <c r="I11" s="585"/>
      <c r="J11" s="585"/>
      <c r="K11" s="585"/>
      <c r="L11" s="585"/>
      <c r="M11" s="585"/>
      <c r="N11" s="585"/>
    </row>
    <row r="12" spans="2:14" s="268" customFormat="1" ht="20">
      <c r="B12" s="583" t="s">
        <v>18</v>
      </c>
      <c r="C12" s="584"/>
      <c r="D12" s="585"/>
      <c r="E12" s="585"/>
      <c r="F12" s="585"/>
      <c r="G12" s="585"/>
      <c r="H12" s="585"/>
      <c r="I12" s="585"/>
      <c r="J12" s="585"/>
      <c r="K12" s="585"/>
      <c r="L12" s="585"/>
      <c r="M12" s="585"/>
      <c r="N12" s="585"/>
    </row>
    <row r="13" spans="2:14" s="268" customFormat="1" ht="20">
      <c r="B13" s="583" t="s">
        <v>19</v>
      </c>
      <c r="C13" s="584"/>
      <c r="D13" s="585"/>
      <c r="E13" s="585"/>
      <c r="F13" s="585"/>
      <c r="G13" s="585"/>
      <c r="H13" s="585"/>
      <c r="I13" s="585"/>
      <c r="J13" s="585"/>
      <c r="K13" s="585"/>
      <c r="L13" s="585"/>
      <c r="M13" s="585"/>
      <c r="N13" s="585"/>
    </row>
    <row r="14" spans="2:14" s="268" customFormat="1" ht="20">
      <c r="B14" s="583" t="s">
        <v>20</v>
      </c>
      <c r="C14" s="584"/>
      <c r="D14" s="585"/>
      <c r="E14" s="585"/>
      <c r="F14" s="585"/>
      <c r="G14" s="585"/>
      <c r="H14" s="585"/>
      <c r="I14" s="585"/>
      <c r="J14" s="585"/>
      <c r="K14" s="585"/>
      <c r="L14" s="585"/>
      <c r="M14" s="585"/>
      <c r="N14" s="585"/>
    </row>
    <row r="15" spans="2:14" s="268" customFormat="1" ht="20">
      <c r="B15" s="583" t="s">
        <v>21</v>
      </c>
      <c r="C15" s="584"/>
      <c r="D15" s="585"/>
      <c r="E15" s="585"/>
      <c r="F15" s="585"/>
      <c r="G15" s="585"/>
      <c r="H15" s="585"/>
      <c r="I15" s="585"/>
      <c r="J15" s="585"/>
      <c r="K15" s="585"/>
      <c r="L15" s="585"/>
      <c r="M15" s="585"/>
      <c r="N15" s="585"/>
    </row>
    <row r="16" spans="2:14" s="268" customFormat="1" ht="20">
      <c r="B16" s="583" t="s">
        <v>22</v>
      </c>
      <c r="C16" s="584"/>
      <c r="D16" s="585"/>
      <c r="E16" s="585"/>
      <c r="F16" s="585"/>
      <c r="G16" s="585"/>
      <c r="H16" s="585"/>
      <c r="I16" s="585"/>
      <c r="J16" s="585"/>
      <c r="K16" s="585"/>
      <c r="L16" s="585"/>
      <c r="M16" s="585"/>
      <c r="N16" s="585"/>
    </row>
    <row r="17" spans="2:14" s="268" customFormat="1" ht="20">
      <c r="B17" s="583" t="s">
        <v>23</v>
      </c>
      <c r="C17" s="584"/>
      <c r="D17" s="585"/>
      <c r="E17" s="585"/>
      <c r="F17" s="585"/>
      <c r="G17" s="585"/>
      <c r="H17" s="585"/>
      <c r="I17" s="585"/>
      <c r="J17" s="585"/>
      <c r="K17" s="585"/>
      <c r="L17" s="585"/>
      <c r="M17" s="585"/>
      <c r="N17" s="585"/>
    </row>
    <row r="18" spans="2:14" s="268" customFormat="1" ht="20">
      <c r="B18" s="583" t="s">
        <v>24</v>
      </c>
      <c r="C18" s="584"/>
      <c r="D18" s="585"/>
      <c r="E18" s="585"/>
      <c r="F18" s="586"/>
      <c r="G18" s="586"/>
      <c r="H18" s="585"/>
      <c r="I18" s="585"/>
      <c r="J18" s="585"/>
      <c r="K18" s="585"/>
      <c r="L18" s="585"/>
      <c r="M18" s="585"/>
      <c r="N18" s="585"/>
    </row>
    <row r="19" spans="2:14" s="268" customFormat="1" ht="20">
      <c r="B19" s="583" t="s">
        <v>25</v>
      </c>
      <c r="C19" s="584"/>
      <c r="D19" s="585"/>
      <c r="E19" s="585"/>
      <c r="F19" s="586"/>
      <c r="G19" s="586"/>
      <c r="H19" s="585"/>
      <c r="I19" s="585"/>
      <c r="J19" s="585"/>
      <c r="K19" s="585"/>
      <c r="L19" s="585"/>
      <c r="M19" s="585"/>
      <c r="N19" s="585"/>
    </row>
    <row r="20" spans="2:14" s="268" customFormat="1" ht="20">
      <c r="B20" s="583" t="s">
        <v>26</v>
      </c>
      <c r="C20" s="584"/>
      <c r="D20" s="585"/>
      <c r="E20" s="585"/>
      <c r="F20" s="585"/>
      <c r="G20" s="585"/>
      <c r="H20" s="585"/>
      <c r="I20" s="585"/>
      <c r="J20" s="585"/>
      <c r="K20" s="585"/>
      <c r="L20" s="585"/>
      <c r="M20" s="585"/>
      <c r="N20" s="585"/>
    </row>
    <row r="21" spans="2:14" s="268" customFormat="1" ht="20">
      <c r="B21" s="583" t="s">
        <v>27</v>
      </c>
      <c r="C21" s="584"/>
      <c r="D21" s="585"/>
      <c r="E21" s="585"/>
      <c r="F21" s="586"/>
      <c r="G21" s="586"/>
      <c r="H21" s="585"/>
      <c r="I21" s="585"/>
      <c r="J21" s="585"/>
      <c r="K21" s="585"/>
      <c r="L21" s="585"/>
      <c r="M21" s="585"/>
      <c r="N21" s="585"/>
    </row>
    <row r="22" spans="2:14" s="268" customFormat="1" ht="20">
      <c r="B22" s="583" t="s">
        <v>28</v>
      </c>
      <c r="C22" s="584"/>
      <c r="D22" s="585"/>
      <c r="E22" s="585"/>
      <c r="F22" s="586"/>
      <c r="G22" s="586"/>
      <c r="H22" s="585"/>
      <c r="I22" s="585"/>
      <c r="J22" s="585"/>
      <c r="K22" s="585"/>
      <c r="L22" s="585"/>
      <c r="M22" s="585"/>
      <c r="N22" s="585"/>
    </row>
    <row r="23" spans="2:14" s="268" customFormat="1" ht="20">
      <c r="B23" s="583" t="s">
        <v>29</v>
      </c>
      <c r="C23" s="584"/>
      <c r="D23" s="585"/>
      <c r="E23" s="585"/>
      <c r="F23" s="586"/>
      <c r="G23" s="586"/>
      <c r="H23" s="585"/>
      <c r="I23" s="585"/>
      <c r="J23" s="585"/>
      <c r="K23" s="585"/>
      <c r="L23" s="585"/>
      <c r="M23" s="585"/>
      <c r="N23" s="585"/>
    </row>
    <row r="24" spans="2:14" s="268" customFormat="1" ht="20">
      <c r="B24" s="583" t="s">
        <v>30</v>
      </c>
      <c r="C24" s="584"/>
      <c r="D24" s="585"/>
      <c r="E24" s="585"/>
      <c r="F24" s="585"/>
      <c r="G24" s="585"/>
      <c r="H24" s="585"/>
      <c r="I24" s="585"/>
      <c r="J24" s="585"/>
      <c r="K24" s="585"/>
      <c r="L24" s="585"/>
      <c r="M24" s="585"/>
      <c r="N24" s="585"/>
    </row>
    <row r="25" spans="2:14" s="268" customFormat="1" ht="20">
      <c r="B25" s="587" t="s">
        <v>31</v>
      </c>
      <c r="C25" s="588" t="s">
        <v>3666</v>
      </c>
      <c r="D25" s="585"/>
      <c r="E25" s="585"/>
      <c r="F25" s="586"/>
      <c r="G25" s="586"/>
      <c r="H25" s="585"/>
      <c r="I25" s="585"/>
      <c r="J25" s="585"/>
      <c r="K25" s="585"/>
      <c r="L25" s="585"/>
      <c r="M25" s="585"/>
      <c r="N25" s="585"/>
    </row>
    <row r="26" spans="2:14" s="268" customFormat="1" ht="20">
      <c r="B26" s="589" t="s">
        <v>32</v>
      </c>
      <c r="C26" s="588" t="s">
        <v>3666</v>
      </c>
      <c r="D26" s="585"/>
      <c r="E26" s="585"/>
      <c r="F26" s="586"/>
      <c r="G26" s="586"/>
      <c r="H26" s="585"/>
      <c r="I26" s="585"/>
      <c r="J26" s="585"/>
      <c r="K26" s="585"/>
      <c r="L26" s="585"/>
      <c r="M26" s="585"/>
      <c r="N26" s="585"/>
    </row>
    <row r="27" spans="2:14" s="268" customFormat="1" ht="20">
      <c r="B27" s="583" t="s">
        <v>33</v>
      </c>
      <c r="C27" s="584"/>
      <c r="D27" s="585"/>
      <c r="E27" s="586"/>
      <c r="F27" s="586"/>
      <c r="G27" s="586"/>
      <c r="H27" s="585"/>
      <c r="I27" s="585"/>
      <c r="J27" s="585"/>
      <c r="K27" s="585"/>
      <c r="L27" s="585"/>
      <c r="M27" s="585"/>
      <c r="N27" s="585"/>
    </row>
    <row r="28" spans="2:14" s="268" customFormat="1" ht="20">
      <c r="B28" s="580" t="s">
        <v>34</v>
      </c>
      <c r="C28" s="581"/>
      <c r="D28" s="590"/>
      <c r="E28" s="590"/>
      <c r="F28" s="590"/>
      <c r="G28" s="590"/>
      <c r="H28" s="590"/>
      <c r="I28" s="590"/>
      <c r="J28" s="590"/>
      <c r="K28" s="590"/>
      <c r="L28" s="590"/>
      <c r="M28" s="590"/>
      <c r="N28" s="590"/>
    </row>
    <row r="29" spans="2:14" s="268" customFormat="1" ht="20">
      <c r="B29" s="580" t="s">
        <v>35</v>
      </c>
      <c r="C29" s="581"/>
      <c r="D29" s="579"/>
      <c r="E29" s="579"/>
      <c r="F29" s="579"/>
      <c r="G29" s="579"/>
      <c r="H29" s="582"/>
      <c r="I29" s="582"/>
      <c r="J29" s="579"/>
      <c r="K29" s="579"/>
      <c r="L29" s="579"/>
      <c r="M29" s="579"/>
      <c r="N29" s="579"/>
    </row>
    <row r="30" spans="2:14" s="268" customFormat="1" ht="20">
      <c r="B30" s="591" t="s">
        <v>3667</v>
      </c>
      <c r="C30" s="584" t="s">
        <v>3668</v>
      </c>
      <c r="D30" s="585"/>
      <c r="E30" s="585"/>
      <c r="F30" s="585"/>
      <c r="G30" s="585"/>
      <c r="H30" s="585"/>
      <c r="I30" s="585"/>
      <c r="J30" s="585"/>
      <c r="K30" s="585"/>
      <c r="L30" s="585"/>
      <c r="M30" s="585"/>
      <c r="N30" s="585"/>
    </row>
    <row r="31" spans="2:14" s="268" customFormat="1" ht="20">
      <c r="B31" s="587" t="s">
        <v>37</v>
      </c>
      <c r="C31" s="584" t="s">
        <v>3669</v>
      </c>
      <c r="D31" s="585"/>
      <c r="E31" s="585"/>
      <c r="F31" s="585"/>
      <c r="G31" s="585"/>
      <c r="H31" s="585"/>
      <c r="I31" s="585"/>
      <c r="J31" s="585"/>
      <c r="K31" s="585"/>
      <c r="L31" s="585"/>
      <c r="M31" s="585"/>
      <c r="N31" s="585"/>
    </row>
    <row r="32" spans="2:14" s="268" customFormat="1" ht="20">
      <c r="B32" s="587" t="s">
        <v>38</v>
      </c>
      <c r="C32" s="584" t="s">
        <v>3670</v>
      </c>
      <c r="D32" s="585"/>
      <c r="E32" s="585"/>
      <c r="F32" s="586"/>
      <c r="G32" s="586"/>
      <c r="H32" s="585"/>
      <c r="I32" s="585"/>
      <c r="J32" s="585"/>
      <c r="K32" s="585"/>
      <c r="L32" s="585"/>
      <c r="M32" s="585"/>
      <c r="N32" s="585"/>
    </row>
    <row r="33" spans="2:14" s="268" customFormat="1" ht="20">
      <c r="B33" s="587" t="s">
        <v>39</v>
      </c>
      <c r="C33" s="588" t="s">
        <v>3666</v>
      </c>
      <c r="D33" s="585"/>
      <c r="E33" s="585"/>
      <c r="F33" s="586"/>
      <c r="G33" s="586"/>
      <c r="H33" s="585"/>
      <c r="I33" s="585"/>
      <c r="J33" s="585"/>
      <c r="K33" s="585"/>
      <c r="L33" s="585"/>
      <c r="M33" s="585"/>
      <c r="N33" s="585"/>
    </row>
    <row r="34" spans="2:14" s="268" customFormat="1" ht="20">
      <c r="B34" s="587" t="s">
        <v>40</v>
      </c>
      <c r="C34" s="588" t="s">
        <v>3666</v>
      </c>
      <c r="D34" s="585"/>
      <c r="E34" s="585"/>
      <c r="F34" s="586"/>
      <c r="G34" s="586"/>
      <c r="H34" s="585"/>
      <c r="I34" s="585"/>
      <c r="J34" s="585"/>
      <c r="K34" s="585"/>
      <c r="L34" s="585"/>
      <c r="M34" s="585"/>
      <c r="N34" s="585"/>
    </row>
    <row r="35" spans="2:14" s="268" customFormat="1" ht="20">
      <c r="B35" s="587" t="s">
        <v>41</v>
      </c>
      <c r="C35" s="588" t="s">
        <v>3666</v>
      </c>
      <c r="D35" s="585"/>
      <c r="E35" s="585"/>
      <c r="F35" s="586"/>
      <c r="G35" s="586"/>
      <c r="H35" s="585"/>
      <c r="I35" s="585"/>
      <c r="J35" s="585"/>
      <c r="K35" s="585"/>
      <c r="L35" s="585"/>
      <c r="M35" s="585"/>
      <c r="N35" s="585"/>
    </row>
    <row r="36" spans="2:14" s="268" customFormat="1" ht="20">
      <c r="B36" s="583" t="s">
        <v>42</v>
      </c>
      <c r="C36" s="584"/>
      <c r="D36" s="585"/>
      <c r="E36" s="585"/>
      <c r="F36" s="586"/>
      <c r="G36" s="586"/>
      <c r="H36" s="585"/>
      <c r="I36" s="585"/>
      <c r="J36" s="585"/>
      <c r="K36" s="585"/>
      <c r="L36" s="585"/>
      <c r="M36" s="585"/>
      <c r="N36" s="585"/>
    </row>
    <row r="37" spans="2:14" s="268" customFormat="1" ht="20">
      <c r="B37" s="583" t="s">
        <v>43</v>
      </c>
      <c r="C37" s="584"/>
      <c r="D37" s="585"/>
      <c r="E37" s="585"/>
      <c r="F37" s="585"/>
      <c r="G37" s="585"/>
      <c r="H37" s="585"/>
      <c r="I37" s="585"/>
      <c r="J37" s="585"/>
      <c r="K37" s="585"/>
      <c r="L37" s="585"/>
      <c r="M37" s="585"/>
      <c r="N37" s="585"/>
    </row>
    <row r="38" spans="2:14" s="268" customFormat="1" ht="20">
      <c r="B38" s="583" t="s">
        <v>44</v>
      </c>
      <c r="C38" s="584"/>
      <c r="D38" s="585"/>
      <c r="E38" s="585"/>
      <c r="F38" s="586"/>
      <c r="G38" s="586"/>
      <c r="H38" s="585"/>
      <c r="I38" s="585"/>
      <c r="J38" s="585"/>
      <c r="K38" s="585"/>
      <c r="L38" s="586"/>
      <c r="M38" s="585"/>
      <c r="N38" s="585"/>
    </row>
    <row r="39" spans="2:14" s="268" customFormat="1" ht="20">
      <c r="B39" s="583" t="s">
        <v>45</v>
      </c>
      <c r="C39" s="584"/>
      <c r="D39" s="585"/>
      <c r="E39" s="585"/>
      <c r="F39" s="586"/>
      <c r="G39" s="586"/>
      <c r="H39" s="585"/>
      <c r="I39" s="585"/>
      <c r="J39" s="585"/>
      <c r="K39" s="585"/>
      <c r="L39" s="585"/>
      <c r="M39" s="585"/>
      <c r="N39" s="585"/>
    </row>
    <row r="40" spans="2:14" s="268" customFormat="1" ht="20">
      <c r="B40" s="583"/>
      <c r="C40" s="584" t="s">
        <v>3671</v>
      </c>
      <c r="D40" s="585"/>
      <c r="E40" s="585"/>
      <c r="F40" s="586"/>
      <c r="G40" s="586"/>
      <c r="H40" s="585"/>
      <c r="I40" s="585"/>
      <c r="J40" s="585"/>
      <c r="K40" s="585"/>
      <c r="L40" s="585"/>
      <c r="M40" s="585"/>
      <c r="N40" s="585"/>
    </row>
    <row r="41" spans="2:14" s="268" customFormat="1" ht="20">
      <c r="B41" s="583" t="s">
        <v>46</v>
      </c>
      <c r="C41" s="584"/>
      <c r="D41" s="585"/>
      <c r="E41" s="586"/>
      <c r="F41" s="586"/>
      <c r="G41" s="586"/>
      <c r="H41" s="585"/>
      <c r="I41" s="585"/>
      <c r="J41" s="585"/>
      <c r="K41" s="585"/>
      <c r="L41" s="586"/>
      <c r="M41" s="585"/>
      <c r="N41" s="585"/>
    </row>
    <row r="42" spans="2:14" s="268" customFormat="1" ht="20">
      <c r="B42" s="583" t="s">
        <v>47</v>
      </c>
      <c r="C42" s="584"/>
      <c r="D42" s="585"/>
      <c r="E42" s="586"/>
      <c r="F42" s="585"/>
      <c r="G42" s="586"/>
      <c r="H42" s="585"/>
      <c r="I42" s="585"/>
      <c r="J42" s="585"/>
      <c r="K42" s="585"/>
      <c r="L42" s="586"/>
      <c r="M42" s="585"/>
      <c r="N42" s="585"/>
    </row>
    <row r="43" spans="2:14" s="268" customFormat="1" ht="20">
      <c r="B43" s="580" t="s">
        <v>48</v>
      </c>
      <c r="C43" s="581"/>
      <c r="D43" s="590"/>
      <c r="E43" s="590"/>
      <c r="F43" s="590"/>
      <c r="G43" s="590"/>
      <c r="H43" s="590"/>
      <c r="I43" s="590"/>
      <c r="J43" s="590"/>
      <c r="K43" s="590"/>
      <c r="L43" s="590"/>
      <c r="M43" s="590"/>
      <c r="N43" s="590"/>
    </row>
    <row r="44" spans="2:14" s="268" customFormat="1" ht="20">
      <c r="B44" s="577" t="s">
        <v>49</v>
      </c>
      <c r="C44" s="578"/>
      <c r="D44" s="590"/>
      <c r="E44" s="590"/>
      <c r="F44" s="590"/>
      <c r="G44" s="590"/>
      <c r="H44" s="590"/>
      <c r="I44" s="590"/>
      <c r="J44" s="590"/>
      <c r="K44" s="590"/>
      <c r="L44" s="590"/>
      <c r="M44" s="590"/>
      <c r="N44" s="590"/>
    </row>
    <row r="45" spans="2:14" s="268" customFormat="1" ht="20">
      <c r="B45" s="577" t="s">
        <v>112</v>
      </c>
      <c r="C45" s="578"/>
      <c r="D45" s="579"/>
      <c r="E45" s="579"/>
      <c r="F45" s="579"/>
      <c r="G45" s="579"/>
      <c r="H45" s="582"/>
      <c r="I45" s="582"/>
      <c r="J45" s="579"/>
      <c r="K45" s="579"/>
      <c r="L45" s="579"/>
      <c r="M45" s="579"/>
      <c r="N45" s="579"/>
    </row>
    <row r="46" spans="2:14" s="268" customFormat="1" ht="20">
      <c r="B46" s="580" t="s">
        <v>50</v>
      </c>
      <c r="C46" s="581"/>
      <c r="D46" s="579"/>
      <c r="E46" s="579"/>
      <c r="F46" s="579"/>
      <c r="G46" s="579"/>
      <c r="H46" s="582"/>
      <c r="I46" s="582"/>
      <c r="J46" s="579"/>
      <c r="K46" s="579"/>
      <c r="L46" s="579"/>
      <c r="M46" s="579"/>
      <c r="N46" s="579"/>
    </row>
    <row r="47" spans="2:14" s="268" customFormat="1" ht="20">
      <c r="B47" s="587" t="s">
        <v>51</v>
      </c>
      <c r="C47" s="584" t="s">
        <v>3672</v>
      </c>
      <c r="D47" s="585"/>
      <c r="E47" s="585"/>
      <c r="F47" s="585"/>
      <c r="G47" s="585"/>
      <c r="H47" s="585"/>
      <c r="I47" s="585"/>
      <c r="J47" s="585"/>
      <c r="K47" s="585"/>
      <c r="L47" s="585"/>
      <c r="M47" s="585"/>
      <c r="N47" s="585"/>
    </row>
    <row r="48" spans="2:14" s="268" customFormat="1" ht="20">
      <c r="B48" s="587" t="s">
        <v>52</v>
      </c>
      <c r="C48" s="584" t="s">
        <v>3673</v>
      </c>
      <c r="D48" s="585"/>
      <c r="E48" s="585"/>
      <c r="F48" s="586"/>
      <c r="G48" s="586"/>
      <c r="H48" s="585"/>
      <c r="I48" s="585"/>
      <c r="J48" s="585"/>
      <c r="K48" s="585"/>
      <c r="L48" s="585"/>
      <c r="M48" s="585"/>
      <c r="N48" s="585"/>
    </row>
    <row r="49" spans="2:14" s="268" customFormat="1" ht="20">
      <c r="B49" s="587" t="s">
        <v>53</v>
      </c>
      <c r="C49" s="584" t="s">
        <v>3674</v>
      </c>
      <c r="D49" s="585"/>
      <c r="E49" s="585"/>
      <c r="F49" s="586"/>
      <c r="G49" s="586"/>
      <c r="H49" s="585"/>
      <c r="I49" s="585"/>
      <c r="J49" s="585"/>
      <c r="K49" s="585"/>
      <c r="L49" s="585"/>
      <c r="M49" s="585"/>
      <c r="N49" s="585"/>
    </row>
    <row r="50" spans="2:14" s="268" customFormat="1" ht="20">
      <c r="B50" s="587" t="s">
        <v>54</v>
      </c>
      <c r="C50" s="588" t="s">
        <v>3666</v>
      </c>
      <c r="D50" s="585"/>
      <c r="E50" s="585"/>
      <c r="F50" s="585"/>
      <c r="G50" s="585"/>
      <c r="H50" s="585"/>
      <c r="I50" s="585"/>
      <c r="J50" s="585"/>
      <c r="K50" s="585"/>
      <c r="L50" s="585"/>
      <c r="M50" s="585"/>
      <c r="N50" s="585"/>
    </row>
    <row r="51" spans="2:14" s="268" customFormat="1" ht="20">
      <c r="B51" s="583" t="s">
        <v>55</v>
      </c>
      <c r="C51" s="584" t="s">
        <v>3675</v>
      </c>
      <c r="D51" s="585"/>
      <c r="E51" s="585"/>
      <c r="F51" s="586"/>
      <c r="G51" s="586"/>
      <c r="H51" s="585"/>
      <c r="I51" s="585"/>
      <c r="J51" s="585"/>
      <c r="K51" s="585"/>
      <c r="L51" s="586"/>
      <c r="M51" s="585"/>
      <c r="N51" s="585"/>
    </row>
    <row r="52" spans="2:14" s="268" customFormat="1" ht="20">
      <c r="B52" s="583" t="s">
        <v>56</v>
      </c>
      <c r="C52" s="584"/>
      <c r="D52" s="585"/>
      <c r="E52" s="585"/>
      <c r="F52" s="586"/>
      <c r="G52" s="586"/>
      <c r="H52" s="585"/>
      <c r="I52" s="585"/>
      <c r="J52" s="585"/>
      <c r="K52" s="585"/>
      <c r="L52" s="586"/>
      <c r="M52" s="585"/>
      <c r="N52" s="585"/>
    </row>
    <row r="53" spans="2:14" s="268" customFormat="1" ht="20">
      <c r="B53" s="583" t="s">
        <v>57</v>
      </c>
      <c r="C53" s="584" t="s">
        <v>3676</v>
      </c>
      <c r="D53" s="585"/>
      <c r="E53" s="585"/>
      <c r="F53" s="585"/>
      <c r="G53" s="585"/>
      <c r="H53" s="585"/>
      <c r="I53" s="585"/>
      <c r="J53" s="585"/>
      <c r="K53" s="585"/>
      <c r="L53" s="586"/>
      <c r="M53" s="585"/>
      <c r="N53" s="585"/>
    </row>
    <row r="54" spans="2:14" s="268" customFormat="1" ht="20">
      <c r="B54" s="580" t="s">
        <v>58</v>
      </c>
      <c r="C54" s="581"/>
      <c r="D54" s="590"/>
      <c r="E54" s="590"/>
      <c r="F54" s="590"/>
      <c r="G54" s="590"/>
      <c r="H54" s="590"/>
      <c r="I54" s="590"/>
      <c r="J54" s="590"/>
      <c r="K54" s="590"/>
      <c r="L54" s="590"/>
      <c r="M54" s="590"/>
      <c r="N54" s="590"/>
    </row>
    <row r="55" spans="2:14" s="268" customFormat="1" ht="20">
      <c r="B55" s="592" t="s">
        <v>59</v>
      </c>
      <c r="C55" s="588" t="s">
        <v>3666</v>
      </c>
      <c r="D55" s="579"/>
      <c r="E55" s="579"/>
      <c r="F55" s="579"/>
      <c r="G55" s="579"/>
      <c r="H55" s="582"/>
      <c r="I55" s="582"/>
      <c r="J55" s="579"/>
      <c r="K55" s="579"/>
      <c r="L55" s="579"/>
      <c r="M55" s="579"/>
      <c r="N55" s="579"/>
    </row>
    <row r="56" spans="2:14" s="268" customFormat="1" ht="20">
      <c r="B56" s="587" t="s">
        <v>60</v>
      </c>
      <c r="C56" s="588" t="s">
        <v>3666</v>
      </c>
      <c r="D56" s="585"/>
      <c r="E56" s="585"/>
      <c r="F56" s="585"/>
      <c r="G56" s="585"/>
      <c r="H56" s="585"/>
      <c r="I56" s="585"/>
      <c r="J56" s="585"/>
      <c r="K56" s="585"/>
      <c r="L56" s="585"/>
      <c r="M56" s="585"/>
      <c r="N56" s="585"/>
    </row>
    <row r="57" spans="2:14" s="268" customFormat="1" ht="20">
      <c r="B57" s="587" t="s">
        <v>61</v>
      </c>
      <c r="C57" s="588" t="s">
        <v>3666</v>
      </c>
      <c r="D57" s="585"/>
      <c r="E57" s="585"/>
      <c r="F57" s="586"/>
      <c r="G57" s="586"/>
      <c r="H57" s="585"/>
      <c r="I57" s="585"/>
      <c r="J57" s="585"/>
      <c r="K57" s="585"/>
      <c r="L57" s="585"/>
      <c r="M57" s="585"/>
      <c r="N57" s="585"/>
    </row>
    <row r="58" spans="2:14" s="268" customFormat="1" ht="20">
      <c r="B58" s="587" t="s">
        <v>62</v>
      </c>
      <c r="C58" s="588" t="s">
        <v>3666</v>
      </c>
      <c r="D58" s="585"/>
      <c r="E58" s="585"/>
      <c r="F58" s="586"/>
      <c r="G58" s="586"/>
      <c r="H58" s="585"/>
      <c r="I58" s="585"/>
      <c r="J58" s="585"/>
      <c r="K58" s="585"/>
      <c r="L58" s="585"/>
      <c r="M58" s="585"/>
      <c r="N58" s="585"/>
    </row>
    <row r="59" spans="2:14" s="268" customFormat="1" ht="20">
      <c r="B59" s="587" t="s">
        <v>63</v>
      </c>
      <c r="C59" s="588" t="s">
        <v>3666</v>
      </c>
      <c r="D59" s="585"/>
      <c r="E59" s="585"/>
      <c r="F59" s="586"/>
      <c r="G59" s="586"/>
      <c r="H59" s="585"/>
      <c r="I59" s="585"/>
      <c r="J59" s="585"/>
      <c r="K59" s="585"/>
      <c r="L59" s="585"/>
      <c r="M59" s="585"/>
      <c r="N59" s="585"/>
    </row>
    <row r="60" spans="2:14" s="268" customFormat="1" ht="20">
      <c r="B60" s="592" t="s">
        <v>64</v>
      </c>
      <c r="C60" s="588" t="s">
        <v>3666</v>
      </c>
      <c r="D60" s="590"/>
      <c r="E60" s="590"/>
      <c r="F60" s="590"/>
      <c r="G60" s="590"/>
      <c r="H60" s="590"/>
      <c r="I60" s="590"/>
      <c r="J60" s="590"/>
      <c r="K60" s="590"/>
      <c r="L60" s="590"/>
      <c r="M60" s="590"/>
      <c r="N60" s="590"/>
    </row>
    <row r="61" spans="2:14" s="268" customFormat="1" ht="20">
      <c r="B61" s="577" t="s">
        <v>113</v>
      </c>
      <c r="C61" s="578"/>
      <c r="D61" s="590"/>
      <c r="E61" s="590"/>
      <c r="F61" s="590"/>
      <c r="G61" s="590"/>
      <c r="H61" s="590"/>
      <c r="I61" s="590"/>
      <c r="J61" s="590"/>
      <c r="K61" s="590"/>
      <c r="L61" s="590"/>
      <c r="M61" s="590"/>
      <c r="N61" s="590"/>
    </row>
    <row r="62" spans="2:14" s="268" customFormat="1" ht="20">
      <c r="B62" s="271" t="s">
        <v>65</v>
      </c>
      <c r="C62" s="593"/>
      <c r="D62" s="585"/>
      <c r="E62" s="585"/>
      <c r="F62" s="586"/>
      <c r="G62" s="586"/>
      <c r="H62" s="585"/>
      <c r="I62" s="585"/>
      <c r="J62" s="585"/>
      <c r="K62" s="585"/>
      <c r="L62" s="585"/>
      <c r="M62" s="586"/>
      <c r="N62" s="585"/>
    </row>
    <row r="63" spans="2:14" s="268" customFormat="1" ht="20">
      <c r="B63" s="577" t="s">
        <v>114</v>
      </c>
      <c r="C63" s="578"/>
      <c r="D63" s="579"/>
      <c r="E63" s="579"/>
      <c r="F63" s="579"/>
      <c r="G63" s="579"/>
      <c r="H63" s="579"/>
      <c r="I63" s="579"/>
      <c r="J63" s="579"/>
      <c r="K63" s="579"/>
      <c r="L63" s="579"/>
      <c r="M63" s="579"/>
      <c r="N63" s="579"/>
    </row>
    <row r="64" spans="2:14" s="268" customFormat="1" ht="20">
      <c r="B64" s="583" t="s">
        <v>66</v>
      </c>
      <c r="C64" s="584"/>
      <c r="D64" s="585"/>
      <c r="E64" s="585"/>
      <c r="F64" s="586"/>
      <c r="G64" s="586"/>
      <c r="H64" s="585"/>
      <c r="I64" s="585"/>
      <c r="J64" s="585"/>
      <c r="K64" s="585"/>
      <c r="L64" s="586"/>
      <c r="M64" s="585"/>
      <c r="N64" s="585"/>
    </row>
    <row r="65" spans="2:14" s="268" customFormat="1" ht="20">
      <c r="B65" s="583" t="s">
        <v>67</v>
      </c>
      <c r="C65" s="584"/>
      <c r="D65" s="585"/>
      <c r="E65" s="585"/>
      <c r="F65" s="586"/>
      <c r="G65" s="586"/>
      <c r="H65" s="585"/>
      <c r="I65" s="585"/>
      <c r="J65" s="585"/>
      <c r="K65" s="585"/>
      <c r="L65" s="586"/>
      <c r="M65" s="585"/>
      <c r="N65" s="585"/>
    </row>
    <row r="66" spans="2:14" s="268" customFormat="1" ht="20">
      <c r="B66" s="583" t="s">
        <v>68</v>
      </c>
      <c r="C66" s="584" t="s">
        <v>3677</v>
      </c>
      <c r="D66" s="585"/>
      <c r="E66" s="585"/>
      <c r="F66" s="586"/>
      <c r="G66" s="586"/>
      <c r="H66" s="585"/>
      <c r="I66" s="585"/>
      <c r="J66" s="585"/>
      <c r="K66" s="585"/>
      <c r="L66" s="586"/>
      <c r="M66" s="585"/>
      <c r="N66" s="585"/>
    </row>
    <row r="67" spans="2:14" s="268" customFormat="1" ht="20">
      <c r="B67" s="583" t="s">
        <v>69</v>
      </c>
      <c r="C67" s="584"/>
      <c r="D67" s="585"/>
      <c r="E67" s="585"/>
      <c r="F67" s="586"/>
      <c r="G67" s="586"/>
      <c r="H67" s="585"/>
      <c r="I67" s="585"/>
      <c r="J67" s="585"/>
      <c r="K67" s="585"/>
      <c r="L67" s="586"/>
      <c r="M67" s="585"/>
      <c r="N67" s="585"/>
    </row>
    <row r="68" spans="2:14" s="268" customFormat="1" ht="20">
      <c r="B68" s="583" t="s">
        <v>70</v>
      </c>
      <c r="C68" s="584"/>
      <c r="D68" s="586"/>
      <c r="E68" s="585"/>
      <c r="F68" s="586"/>
      <c r="G68" s="585"/>
      <c r="H68" s="585"/>
      <c r="I68" s="585"/>
      <c r="J68" s="585"/>
      <c r="K68" s="585"/>
      <c r="L68" s="586"/>
      <c r="M68" s="585"/>
      <c r="N68" s="585"/>
    </row>
    <row r="69" spans="2:14" s="268" customFormat="1" ht="20">
      <c r="B69" s="583" t="s">
        <v>71</v>
      </c>
      <c r="C69" s="584"/>
      <c r="D69" s="586"/>
      <c r="E69" s="585"/>
      <c r="F69" s="586"/>
      <c r="G69" s="585"/>
      <c r="H69" s="585"/>
      <c r="I69" s="585"/>
      <c r="J69" s="585"/>
      <c r="K69" s="585"/>
      <c r="L69" s="586"/>
      <c r="M69" s="585"/>
      <c r="N69" s="585"/>
    </row>
    <row r="70" spans="2:14" s="268" customFormat="1" ht="20">
      <c r="B70" s="577" t="s">
        <v>72</v>
      </c>
      <c r="C70" s="578"/>
      <c r="D70" s="590"/>
      <c r="E70" s="590"/>
      <c r="F70" s="590"/>
      <c r="G70" s="590"/>
      <c r="H70" s="590"/>
      <c r="I70" s="590"/>
      <c r="J70" s="590"/>
      <c r="K70" s="590"/>
      <c r="L70" s="590"/>
      <c r="M70" s="590"/>
      <c r="N70" s="590"/>
    </row>
    <row r="71" spans="2:14" s="268" customFormat="1" ht="20">
      <c r="B71" s="580" t="s">
        <v>115</v>
      </c>
      <c r="C71" s="581"/>
      <c r="D71" s="594"/>
      <c r="E71" s="594"/>
      <c r="F71" s="594"/>
      <c r="G71" s="594"/>
      <c r="H71" s="594"/>
      <c r="I71" s="594"/>
      <c r="J71" s="594"/>
      <c r="K71" s="594"/>
      <c r="L71" s="594"/>
      <c r="M71" s="594"/>
      <c r="N71" s="594"/>
    </row>
    <row r="72" spans="2:14" s="268" customFormat="1" ht="19">
      <c r="B72" s="431"/>
      <c r="C72" s="431"/>
    </row>
    <row r="73" spans="2:14" s="268" customFormat="1" ht="19">
      <c r="B73" s="431"/>
      <c r="C73" s="431"/>
    </row>
    <row r="74" spans="2:14" s="268" customFormat="1" ht="19">
      <c r="B74" s="431"/>
      <c r="C74" s="431"/>
    </row>
  </sheetData>
  <mergeCells count="10">
    <mergeCell ref="B1:N1"/>
    <mergeCell ref="B2:B3"/>
    <mergeCell ref="C2:C3"/>
    <mergeCell ref="D2:E2"/>
    <mergeCell ref="F2:G2"/>
    <mergeCell ref="H2:I2"/>
    <mergeCell ref="J2:K2"/>
    <mergeCell ref="L2:L3"/>
    <mergeCell ref="M2:M3"/>
    <mergeCell ref="N2:N3"/>
  </mergeCells>
  <pageMargins left="0.23622047244094491" right="0.23622047244094491" top="0.74803149606299213" bottom="0.74803149606299213" header="0.31496062992125984" footer="0.31496062992125984"/>
  <pageSetup paperSize="9" scale="39" fitToHeight="0" orientation="landscape" r:id="rId1"/>
  <rowBreaks count="1" manualBreakCount="1">
    <brk id="60"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568EA12C02744B90C2548B18D7B906" ma:contentTypeVersion="1" ma:contentTypeDescription="Create a new document." ma:contentTypeScope="" ma:versionID="5a8ae1dd0b03313da0b82f0a34e5400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877F1CD-DCBE-4F64-AA47-72A37AF38662}"/>
</file>

<file path=customXml/itemProps2.xml><?xml version="1.0" encoding="utf-8"?>
<ds:datastoreItem xmlns:ds="http://schemas.openxmlformats.org/officeDocument/2006/customXml" ds:itemID="{08341FF8-4A6F-4446-900C-5B42A22CD360}"/>
</file>

<file path=customXml/itemProps3.xml><?xml version="1.0" encoding="utf-8"?>
<ds:datastoreItem xmlns:ds="http://schemas.openxmlformats.org/officeDocument/2006/customXml" ds:itemID="{C2510A65-672F-45A6-8191-2ACA273C73B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88</vt:i4>
      </vt:variant>
    </vt:vector>
  </HeadingPairs>
  <TitlesOfParts>
    <vt:vector size="88" baseType="lpstr">
      <vt:lpstr>LAMP II</vt:lpstr>
      <vt:lpstr>Cover</vt:lpstr>
      <vt:lpstr>Referensi</vt:lpstr>
      <vt:lpstr>000</vt:lpstr>
      <vt:lpstr>001</vt:lpstr>
      <vt:lpstr>002</vt:lpstr>
      <vt:lpstr>003</vt:lpstr>
      <vt:lpstr>100</vt:lpstr>
      <vt:lpstr>100 (2)</vt:lpstr>
      <vt:lpstr>200</vt:lpstr>
      <vt:lpstr>200 (2)</vt:lpstr>
      <vt:lpstr>300</vt:lpstr>
      <vt:lpstr>300 (2)</vt:lpstr>
      <vt:lpstr>400</vt:lpstr>
      <vt:lpstr>400 (2)</vt:lpstr>
      <vt:lpstr>Laporan Posisi Keuangan</vt:lpstr>
      <vt:lpstr>Laporan Laba Rugi</vt:lpstr>
      <vt:lpstr>Laporan Arus Kas</vt:lpstr>
      <vt:lpstr>Laporan Perubahan Ekuitas </vt:lpstr>
      <vt:lpstr>Pendapatan Komprehensif</vt:lpstr>
      <vt:lpstr>CSM Roll Forward</vt:lpstr>
      <vt:lpstr>Kontrak Asuransi PAA</vt:lpstr>
      <vt:lpstr>Kontrak Asuransi GMM FVA</vt:lpstr>
      <vt:lpstr>Umur Amortisasi CSM</vt:lpstr>
      <vt:lpstr>Liabilitas Kontrak Asuransi</vt:lpstr>
      <vt:lpstr>Rekonsiliasi Kontrak Reasuransi</vt:lpstr>
      <vt:lpstr>500</vt:lpstr>
      <vt:lpstr>501</vt:lpstr>
      <vt:lpstr>502</vt:lpstr>
      <vt:lpstr>503</vt:lpstr>
      <vt:lpstr>504</vt:lpstr>
      <vt:lpstr>505</vt:lpstr>
      <vt:lpstr>506</vt:lpstr>
      <vt:lpstr>507</vt:lpstr>
      <vt:lpstr>508</vt:lpstr>
      <vt:lpstr>101</vt:lpstr>
      <vt:lpstr>102</vt:lpstr>
      <vt:lpstr>103</vt:lpstr>
      <vt:lpstr>104</vt:lpstr>
      <vt:lpstr>105</vt:lpstr>
      <vt:lpstr>106</vt:lpstr>
      <vt:lpstr>107</vt:lpstr>
      <vt:lpstr>108</vt:lpstr>
      <vt:lpstr>109</vt:lpstr>
      <vt:lpstr>110</vt:lpstr>
      <vt:lpstr>111</vt:lpstr>
      <vt:lpstr>113</vt:lpstr>
      <vt:lpstr>114</vt:lpstr>
      <vt:lpstr>201</vt:lpstr>
      <vt:lpstr>201a</vt:lpstr>
      <vt:lpstr>202</vt:lpstr>
      <vt:lpstr>203</vt:lpstr>
      <vt:lpstr>204</vt:lpstr>
      <vt:lpstr>205</vt:lpstr>
      <vt:lpstr>206</vt:lpstr>
      <vt:lpstr>207</vt:lpstr>
      <vt:lpstr>208</vt:lpstr>
      <vt:lpstr>115</vt:lpstr>
      <vt:lpstr>116</vt:lpstr>
      <vt:lpstr>209</vt:lpstr>
      <vt:lpstr>117</vt:lpstr>
      <vt:lpstr>118</vt:lpstr>
      <vt:lpstr>210</vt:lpstr>
      <vt:lpstr>220</vt:lpstr>
      <vt:lpstr>220a</vt:lpstr>
      <vt:lpstr>211</vt:lpstr>
      <vt:lpstr>212</vt:lpstr>
      <vt:lpstr>213</vt:lpstr>
      <vt:lpstr>601</vt:lpstr>
      <vt:lpstr>214</vt:lpstr>
      <vt:lpstr>215</vt:lpstr>
      <vt:lpstr>216</vt:lpstr>
      <vt:lpstr>602</vt:lpstr>
      <vt:lpstr>603</vt:lpstr>
      <vt:lpstr>604</vt:lpstr>
      <vt:lpstr>619</vt:lpstr>
      <vt:lpstr>119</vt:lpstr>
      <vt:lpstr>623</vt:lpstr>
      <vt:lpstr>624</vt:lpstr>
      <vt:lpstr>625</vt:lpstr>
      <vt:lpstr>626</vt:lpstr>
      <vt:lpstr>627</vt:lpstr>
      <vt:lpstr>628</vt:lpstr>
      <vt:lpstr>629</vt:lpstr>
      <vt:lpstr>631</vt:lpstr>
      <vt:lpstr>623-ereport</vt:lpstr>
      <vt:lpstr>624-ereport</vt:lpstr>
      <vt:lpstr>625-ereport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Bagoes Harsono</cp:lastModifiedBy>
  <cp:lastPrinted>2021-02-02T02:59:13Z</cp:lastPrinted>
  <dcterms:created xsi:type="dcterms:W3CDTF">2020-06-17T04:05:06Z</dcterms:created>
  <dcterms:modified xsi:type="dcterms:W3CDTF">2024-07-11T04:35:35Z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0x0101000E568EA12C02744B90C2548B18D7B906</vt:lpwstr>
  </property>
</Properties>
</file>