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6" windowHeight="11160" activeTab="1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G38" i="3" l="1"/>
  <c r="D13" i="2" l="1"/>
  <c r="C13" i="2"/>
  <c r="G36" i="3" l="1"/>
  <c r="C22" i="3" l="1"/>
  <c r="D22" i="3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7" i="2" l="1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E13" i="3"/>
  <c r="C12" i="3"/>
  <c r="E12" i="3" s="1"/>
  <c r="E39" i="3" s="1"/>
  <c r="E14" i="3"/>
  <c r="E15" i="3"/>
  <c r="C39" i="3" l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<sst xmlns="http://schemas.openxmlformats.org/spreadsheetml/2006/main" count="113" uniqueCount="53">
  <si>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</si>
  <si>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</si>
  <si>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</si>
  <si>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</si>
  <si>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</si>
  <si>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</si>
  <si>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</si>
  <si>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</si>
  <si>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</si>
  <si>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</si>
  <si>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</si>
  <si>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</si>
  <si>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</si>
  <si>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</si>
  <si>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</si>
  <si>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</si>
  <si>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</si>
  <si>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</si>
  <si>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</si>
  <si>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</si>
  <si>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</si>
  <si>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</si>
  <si>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</si>
  <si>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</si>
  <si>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</si>
  <si>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</si>
  <si>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</si>
  <si>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</si>
  <si>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</si>
  <si>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</si>
  <si>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</si>
  <si>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</si>
  <si>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</si>
  <si>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</si>
  <si>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</si>
  <si>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</si>
  <si>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</si>
  <si>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</si>
  <si>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</si>
  <si>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</si>
  <si>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</si>
  <si>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</si>
  <si>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</si>
  <si>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</si>
  <si>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</si>
  <si>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</si>
  <si>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</si>
  <si>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</si>
  <si>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</si>
  <si>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II 2020</t>
  </si>
  <si>
    <t>Data aset LKM menggunakan data Empat bulanan periode Desember 2020.</t>
  </si>
  <si>
    <t>Asuransi ASN, TNI/POLRI, Kecelakaan Penumpang Umum dan Lalu Lintas Jalan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</si>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</sst>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  <numFmt numFmtId="190" formatCode="#,##0.00;\(#,##0.00\)"/>
    <numFmt numFmtId="191" formatCode="0.000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5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167" fontId="52" fillId="0" borderId="0" xfId="0" applyNumberFormat="1" applyFont="1" applyFill="1"/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167" fontId="56" fillId="17" borderId="2" xfId="1" applyFont="1" applyFill="1" applyBorder="1" applyAlignment="1">
      <alignment horizontal="center" vertical="center"/>
    </xf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50" fillId="8" borderId="2" xfId="845" applyFont="1" applyFill="1" applyBorder="1" applyAlignment="1"/>
    <xf numFmtId="165" fontId="51" fillId="0" borderId="2" xfId="845" applyFont="1" applyBorder="1" applyAlignment="1">
      <alignment horizontal="right"/>
    </xf>
    <xf numFmtId="182" fontId="47" fillId="0" borderId="24" xfId="845" applyNumberFormat="1" applyFont="1" applyFill="1" applyBorder="1" applyAlignment="1">
      <alignment vertical="center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5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52" fillId="0" borderId="20" xfId="845" applyFont="1" applyFill="1" applyBorder="1" applyAlignment="1">
      <alignment horizontal="right" vertical="center"/>
    </xf>
    <xf numFmtId="165" fontId="54" fillId="0" borderId="2" xfId="845" applyFont="1" applyFill="1" applyBorder="1" applyAlignment="1">
      <alignment horizontal="right" vertical="center"/>
    </xf>
    <xf numFmtId="165" fontId="50" fillId="8" borderId="2" xfId="845" applyFont="1" applyFill="1" applyBorder="1" applyAlignment="1">
      <alignment vertical="center"/>
    </xf>
    <xf numFmtId="165" fontId="49" fillId="8" borderId="2" xfId="845" applyFont="1" applyFill="1" applyBorder="1" applyAlignment="1">
      <alignment horizontal="right"/>
    </xf>
    <xf numFmtId="182" fontId="60" fillId="8" borderId="2" xfId="845" applyNumberFormat="1" applyFont="1" applyFill="1" applyBorder="1" applyAlignment="1">
      <alignment vertical="center"/>
    </xf>
    <xf numFmtId="182" fontId="61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60" fillId="8" borderId="2" xfId="845" applyNumberFormat="1" applyFont="1" applyFill="1" applyBorder="1" applyAlignment="1">
      <alignment horizontal="right" vertical="center"/>
    </xf>
    <xf numFmtId="182" fontId="59" fillId="8" borderId="2" xfId="845" applyNumberFormat="1" applyFont="1" applyFill="1" applyBorder="1" applyAlignment="1">
      <alignment horizontal="right" vertical="center"/>
    </xf>
    <xf numFmtId="182" fontId="59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9" fillId="19" borderId="2" xfId="845" applyNumberFormat="1" applyFont="1" applyFill="1" applyBorder="1" applyAlignment="1">
      <alignment vertical="center"/>
    </xf>
    <xf numFmtId="182" fontId="54" fillId="8" borderId="24" xfId="845" applyNumberFormat="1" applyFont="1" applyFill="1" applyBorder="1"/>
    <xf numFmtId="182" fontId="52" fillId="0" borderId="24" xfId="845" applyNumberFormat="1" applyFont="1" applyBorder="1" applyAlignment="1">
      <alignment horizontal="right"/>
    </xf>
    <xf numFmtId="190" fontId="1" fillId="0" borderId="2" xfId="845" applyNumberFormat="1" applyFont="1" applyFill="1" applyBorder="1" applyAlignment="1">
      <alignment vertical="center"/>
    </xf>
    <xf numFmtId="0" fontId="47" fillId="0" borderId="0" xfId="0" applyFont="1" applyBorder="1"/>
    <xf numFmtId="0" fontId="47" fillId="0" borderId="0" xfId="0" applyFont="1" applyFill="1" applyBorder="1"/>
    <xf numFmtId="165" fontId="51" fillId="0" borderId="2" xfId="845" applyNumberFormat="1" applyFont="1" applyBorder="1" applyAlignment="1">
      <alignment horizontal="right"/>
    </xf>
    <xf numFmtId="191" fontId="47" fillId="0" borderId="0" xfId="0" applyNumberFormat="1" applyFont="1"/>
    <xf numFmtId="165" fontId="50" fillId="4" borderId="18" xfId="845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horizontal="right" vertical="center"/>
    </xf>
    <xf numFmtId="165" fontId="54" fillId="8" borderId="2" xfId="845" applyFont="1" applyFill="1" applyBorder="1" applyAlignment="1">
      <alignment horizontal="right" vertical="center"/>
    </xf>
    <xf numFmtId="165" fontId="54" fillId="8" borderId="20" xfId="845" applyFont="1" applyFill="1" applyBorder="1" applyAlignment="1">
      <alignment horizontal="right" vertical="center"/>
    </xf>
    <xf numFmtId="165" fontId="52" fillId="0" borderId="2" xfId="845" applyFont="1" applyFill="1" applyBorder="1" applyAlignment="1">
      <alignment horizontal="right" vertical="center"/>
    </xf>
    <xf numFmtId="165" fontId="54" fillId="0" borderId="20" xfId="845" applyFont="1" applyFill="1" applyBorder="1" applyAlignment="1">
      <alignment horizontal="right" vertical="center"/>
    </xf>
    <xf numFmtId="165" fontId="52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4" fillId="8" borderId="13" xfId="0" applyFont="1" applyFill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4" fillId="8" borderId="22" xfId="0" applyFont="1" applyFill="1" applyBorder="1" applyAlignment="1">
      <alignment vertical="center"/>
    </xf>
    <xf numFmtId="0" fontId="54" fillId="8" borderId="26" xfId="0" applyFont="1" applyFill="1" applyBorder="1" applyAlignment="1">
      <alignment vertical="center"/>
    </xf>
    <xf numFmtId="0" fontId="49" fillId="4" borderId="16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5" fillId="0" borderId="0" xfId="846" applyFont="1" applyBorder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4" fillId="8" borderId="2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165" fontId="47" fillId="0" borderId="0" xfId="0" applyNumberFormat="1" applyFont="1" applyFill="1"/>
    <xf numFmtId="0" fontId="56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  <xf numFmtId="0" fontId="51" fillId="0" borderId="22" xfId="0" applyFont="1" applyBorder="1" applyAlignment="1">
      <alignment vertical="center" wrapText="1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9</xdr:col>
      <xdr:colOff>398839</xdr:colOff>
      <xdr:row>70</xdr:row>
      <xdr:rowOff>64509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845136"/>
          <a:ext cx="12400339" cy="5779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20</xdr:col>
      <xdr:colOff>443992</xdr:colOff>
      <xdr:row>25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666750"/>
          <a:ext cx="9111742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4" zoomScale="55" zoomScaleNormal="55" workbookViewId="0">
      <selection activeCell="C39" sqref="C39"/>
    </sheetView>
  </sheetViews>
  <sheetFormatPr defaultColWidth="9.109375" defaultRowHeight="14.4"/>
  <cols>
    <col min="1" max="1" width="11.44140625" style="1" customWidth="1"/>
    <col min="2" max="2" width="44.44140625" style="86" customWidth="1"/>
    <col min="3" max="4" width="16.44140625" style="2" customWidth="1"/>
    <col min="5" max="5" width="17.44140625" style="2" bestFit="1" customWidth="1"/>
    <col min="6" max="6" width="11.44140625" style="1" bestFit="1" customWidth="1"/>
    <col min="7" max="7" width="9.109375" style="1" customWidth="1"/>
    <col min="8" max="8" width="44.44140625" style="93" customWidth="1"/>
    <col min="9" max="9" width="20.44140625" style="1" bestFit="1" customWidth="1"/>
    <col min="10" max="10" width="16.44140625" style="1" customWidth="1"/>
    <col min="11" max="11" width="19" style="1" customWidth="1"/>
    <col min="12" max="12" width="16.109375" style="1" customWidth="1"/>
    <col min="13" max="13" width="13.5546875" style="1" customWidth="1"/>
    <col min="14" max="16384" width="9.109375" style="1"/>
  </cols>
  <sheetData>
    <row r="2" spans="2:11">
      <c r="B2" s="96" t="s">
        <v>31</v>
      </c>
      <c r="C2" s="96"/>
      <c r="D2" s="96"/>
      <c r="E2" s="96"/>
      <c r="H2" s="96" t="s">
        <v>31</v>
      </c>
      <c r="I2" s="96"/>
      <c r="J2" s="96"/>
      <c r="K2" s="96"/>
    </row>
    <row r="3" spans="2:11">
      <c r="B3" s="77"/>
      <c r="C3" s="3"/>
      <c r="D3" s="3"/>
      <c r="H3" s="77"/>
      <c r="I3" s="3"/>
      <c r="J3" s="3"/>
      <c r="K3" s="2"/>
    </row>
    <row r="4" spans="2:11" ht="15" thickBot="1">
      <c r="B4" s="77"/>
      <c r="C4" s="3"/>
      <c r="D4" s="3"/>
      <c r="E4" s="4" t="s">
        <v>0</v>
      </c>
      <c r="H4" s="77"/>
      <c r="I4" s="3"/>
      <c r="J4" s="3"/>
      <c r="K4" s="4" t="s">
        <v>34</v>
      </c>
    </row>
    <row r="5" spans="2:11" s="15" customFormat="1">
      <c r="B5" s="97" t="s">
        <v>1</v>
      </c>
      <c r="C5" s="99" t="s">
        <v>52</v>
      </c>
      <c r="D5" s="100"/>
      <c r="E5" s="101" t="s">
        <v>27</v>
      </c>
      <c r="H5" s="97" t="s">
        <v>1</v>
      </c>
      <c r="I5" s="99" t="str">
        <f>C5</f>
        <v>April 2021</v>
      </c>
      <c r="J5" s="100"/>
      <c r="K5" s="101" t="s">
        <v>27</v>
      </c>
    </row>
    <row r="6" spans="2:11" s="15" customFormat="1">
      <c r="B6" s="98"/>
      <c r="C6" s="31" t="s">
        <v>30</v>
      </c>
      <c r="D6" s="31" t="s">
        <v>2</v>
      </c>
      <c r="E6" s="102"/>
      <c r="H6" s="98"/>
      <c r="I6" s="31" t="s">
        <v>30</v>
      </c>
      <c r="J6" s="31" t="s">
        <v>2</v>
      </c>
      <c r="K6" s="102"/>
    </row>
    <row r="7" spans="2:11" s="15" customFormat="1">
      <c r="B7" s="78" t="s">
        <v>3</v>
      </c>
      <c r="C7" s="44">
        <f>SUM(C8:C12)</f>
        <v>1460.5031902345231</v>
      </c>
      <c r="D7" s="44">
        <f>SUM(D8:D12)</f>
        <v>44.219708279860001</v>
      </c>
      <c r="E7" s="17">
        <f>C7+D7</f>
        <v>1504.7228985143831</v>
      </c>
      <c r="F7" s="18"/>
      <c r="G7" s="18"/>
      <c r="H7" s="78" t="s">
        <v>3</v>
      </c>
      <c r="I7" s="16">
        <f>SUM(I8:I12)</f>
        <v>1460503.1902345233</v>
      </c>
      <c r="J7" s="16">
        <f>SUM(J8:J12)</f>
        <v>44219.708279859995</v>
      </c>
      <c r="K7" s="17">
        <f>I7+J7</f>
        <v>1504722.8985143832</v>
      </c>
    </row>
    <row r="8" spans="2:11">
      <c r="B8" s="79" t="s">
        <v>4</v>
      </c>
      <c r="C8" s="57">
        <v>552.08002979868991</v>
      </c>
      <c r="D8" s="57">
        <v>35.867602843729998</v>
      </c>
      <c r="E8" s="42">
        <f t="shared" ref="E8:E12" si="0">C8+D8</f>
        <v>587.94763264241988</v>
      </c>
      <c r="F8" s="19"/>
      <c r="G8" s="19"/>
      <c r="H8" s="90" t="s">
        <v>4</v>
      </c>
      <c r="I8" s="20">
        <f t="shared" ref="I8:I12" si="1">C8*1000</f>
        <v>552080.02979868988</v>
      </c>
      <c r="J8" s="20">
        <f t="shared" ref="J8:J12" si="2">D8*1000</f>
        <v>35867.602843729997</v>
      </c>
      <c r="K8" s="21">
        <f>SUM(I8:J8)</f>
        <v>587947.63264241989</v>
      </c>
    </row>
    <row r="9" spans="2:11">
      <c r="B9" s="79" t="s">
        <v>5</v>
      </c>
      <c r="C9" s="57">
        <v>178.60797360159992</v>
      </c>
      <c r="D9" s="57">
        <v>6.2224278193499991</v>
      </c>
      <c r="E9" s="42">
        <f t="shared" si="0"/>
        <v>184.83040142094993</v>
      </c>
      <c r="F9" s="19"/>
      <c r="G9" s="19"/>
      <c r="H9" s="90" t="s">
        <v>5</v>
      </c>
      <c r="I9" s="20">
        <f t="shared" si="1"/>
        <v>178607.97360159992</v>
      </c>
      <c r="J9" s="20">
        <f t="shared" si="2"/>
        <v>6222.4278193499995</v>
      </c>
      <c r="K9" s="21">
        <f t="shared" ref="K9:K12" si="3">SUM(I9:J9)</f>
        <v>184830.40142094993</v>
      </c>
    </row>
    <row r="10" spans="2:11">
      <c r="B10" s="79" t="s">
        <v>6</v>
      </c>
      <c r="C10" s="57">
        <v>28.92108211759</v>
      </c>
      <c r="D10" s="57">
        <v>2.12967761678</v>
      </c>
      <c r="E10" s="42">
        <f t="shared" si="0"/>
        <v>31.050759734370001</v>
      </c>
      <c r="F10" s="19"/>
      <c r="G10" s="19"/>
      <c r="H10" s="90" t="s">
        <v>6</v>
      </c>
      <c r="I10" s="20">
        <f t="shared" si="1"/>
        <v>28921.082117590002</v>
      </c>
      <c r="J10" s="20">
        <f t="shared" si="2"/>
        <v>2129.6776167799999</v>
      </c>
      <c r="K10" s="21">
        <f t="shared" si="3"/>
        <v>31050.759734370004</v>
      </c>
    </row>
    <row r="11" spans="2:11" ht="28.8">
      <c r="B11" s="80" t="s">
        <v>51</v>
      </c>
      <c r="C11" s="65">
        <v>133.93264521013</v>
      </c>
      <c r="D11" s="57">
        <v>0</v>
      </c>
      <c r="E11" s="42">
        <f t="shared" si="0"/>
        <v>133.93264521013</v>
      </c>
      <c r="F11" s="19"/>
      <c r="G11" s="19"/>
      <c r="H11" s="80" t="s">
        <v>51</v>
      </c>
      <c r="I11" s="20">
        <f t="shared" si="1"/>
        <v>133932.64521012999</v>
      </c>
      <c r="J11" s="20">
        <f t="shared" si="2"/>
        <v>0</v>
      </c>
      <c r="K11" s="21">
        <f t="shared" si="3"/>
        <v>133932.64521012999</v>
      </c>
    </row>
    <row r="12" spans="2:11">
      <c r="B12" s="81" t="s">
        <v>7</v>
      </c>
      <c r="C12" s="65">
        <v>566.96145950651339</v>
      </c>
      <c r="D12" s="61">
        <v>0</v>
      </c>
      <c r="E12" s="42">
        <f t="shared" si="0"/>
        <v>566.96145950651339</v>
      </c>
      <c r="F12" s="19"/>
      <c r="G12" s="19"/>
      <c r="H12" s="91" t="s">
        <v>7</v>
      </c>
      <c r="I12" s="20">
        <f t="shared" si="1"/>
        <v>566961.45950651343</v>
      </c>
      <c r="J12" s="20">
        <f t="shared" si="2"/>
        <v>0</v>
      </c>
      <c r="K12" s="21">
        <f t="shared" si="3"/>
        <v>566961.45950651343</v>
      </c>
    </row>
    <row r="13" spans="2:11" s="15" customFormat="1">
      <c r="B13" s="82" t="s">
        <v>8</v>
      </c>
      <c r="C13" s="59">
        <f t="shared" ref="C13:D13" si="4">C14+C15+C16</f>
        <v>563.53267392040527</v>
      </c>
      <c r="D13" s="58">
        <f t="shared" si="4"/>
        <v>21.991027207615769</v>
      </c>
      <c r="E13" s="63">
        <f t="shared" ref="E13" si="5">SUM(E14:E16)</f>
        <v>585.523701128021</v>
      </c>
      <c r="F13" s="18"/>
      <c r="G13" s="18"/>
      <c r="H13" s="78" t="s">
        <v>8</v>
      </c>
      <c r="I13" s="16">
        <f>SUM(I14:I16)</f>
        <v>563532.67392040521</v>
      </c>
      <c r="J13" s="16">
        <f>SUM(J14:J16)</f>
        <v>21991.027207615771</v>
      </c>
      <c r="K13" s="16">
        <f>SUM(K14:K16)</f>
        <v>585523.70112802112</v>
      </c>
    </row>
    <row r="14" spans="2:11">
      <c r="B14" s="81" t="s">
        <v>24</v>
      </c>
      <c r="C14" s="56">
        <v>422.829624044703</v>
      </c>
      <c r="D14" s="56">
        <v>15.089060315657999</v>
      </c>
      <c r="E14" s="64">
        <f t="shared" ref="E14:E16" si="6">C14+D14</f>
        <v>437.918684360361</v>
      </c>
      <c r="F14" s="22"/>
      <c r="G14" s="19"/>
      <c r="H14" s="91" t="s">
        <v>24</v>
      </c>
      <c r="I14" s="20">
        <f t="shared" ref="I14:K16" si="7">C14*1000</f>
        <v>422829.62404470297</v>
      </c>
      <c r="J14" s="20">
        <f t="shared" si="7"/>
        <v>15089.060315658</v>
      </c>
      <c r="K14" s="20">
        <f t="shared" si="7"/>
        <v>437918.68436036102</v>
      </c>
    </row>
    <row r="15" spans="2:11">
      <c r="B15" s="81" t="s">
        <v>9</v>
      </c>
      <c r="C15" s="56">
        <v>18.700455099355</v>
      </c>
      <c r="D15" s="56">
        <v>3.0109387982540001</v>
      </c>
      <c r="E15" s="64">
        <f t="shared" si="6"/>
        <v>21.711393897609</v>
      </c>
      <c r="F15" s="19"/>
      <c r="G15" s="19"/>
      <c r="H15" s="91" t="s">
        <v>9</v>
      </c>
      <c r="I15" s="20">
        <f t="shared" ref="I15:J20" si="8">C15*1000</f>
        <v>18700.455099355</v>
      </c>
      <c r="J15" s="20">
        <f t="shared" ref="J15:J16" si="9">D15*1000</f>
        <v>3010.9387982540002</v>
      </c>
      <c r="K15" s="20">
        <f t="shared" si="7"/>
        <v>21711.393897608999</v>
      </c>
    </row>
    <row r="16" spans="2:11">
      <c r="B16" s="81" t="s">
        <v>25</v>
      </c>
      <c r="C16" s="56">
        <v>122.00259477634724</v>
      </c>
      <c r="D16" s="56">
        <v>3.89102809370377</v>
      </c>
      <c r="E16" s="64">
        <f t="shared" si="6"/>
        <v>125.893622870051</v>
      </c>
      <c r="F16" s="22"/>
      <c r="G16" s="22"/>
      <c r="H16" s="91" t="s">
        <v>25</v>
      </c>
      <c r="I16" s="20">
        <f t="shared" si="8"/>
        <v>122002.59477634724</v>
      </c>
      <c r="J16" s="20">
        <f t="shared" si="9"/>
        <v>3891.0280937037701</v>
      </c>
      <c r="K16" s="20">
        <f t="shared" si="7"/>
        <v>125893.62287005101</v>
      </c>
    </row>
    <row r="17" spans="2:11" s="15" customFormat="1">
      <c r="B17" s="82" t="s">
        <v>10</v>
      </c>
      <c r="C17" s="59">
        <f t="shared" ref="C17:D17" si="10">C18+C19+C20</f>
        <v>315.07518478322066</v>
      </c>
      <c r="D17" s="58">
        <f t="shared" si="10"/>
        <v>2.0102964104067977</v>
      </c>
      <c r="E17" s="63">
        <f t="shared" ref="E17" si="11">SUM(E18:E20)</f>
        <v>317.08548119362746</v>
      </c>
      <c r="F17" s="18"/>
      <c r="G17" s="18"/>
      <c r="H17" s="78" t="s">
        <v>10</v>
      </c>
      <c r="I17" s="16">
        <f>SUM(I18:I20)</f>
        <v>315075.18478322064</v>
      </c>
      <c r="J17" s="16">
        <f>SUM(J18:J20)</f>
        <v>2010.2964104067978</v>
      </c>
      <c r="K17" s="17">
        <f>I17+J17</f>
        <v>317085.48119362746</v>
      </c>
    </row>
    <row r="18" spans="2:11">
      <c r="B18" s="81" t="s">
        <v>11</v>
      </c>
      <c r="C18" s="57">
        <v>167.62246023846427</v>
      </c>
      <c r="D18" s="57">
        <v>0.56722357754498265</v>
      </c>
      <c r="E18" s="64">
        <f t="shared" ref="E18:E33" si="12">C18+D18</f>
        <v>168.18968381600925</v>
      </c>
      <c r="F18" s="19"/>
      <c r="G18" s="19"/>
      <c r="H18" s="91" t="s">
        <v>11</v>
      </c>
      <c r="I18" s="20">
        <f t="shared" si="8"/>
        <v>167622.46023846426</v>
      </c>
      <c r="J18" s="20">
        <f t="shared" si="8"/>
        <v>567.22357754498262</v>
      </c>
      <c r="K18" s="21">
        <f>SUM(I18:J18)</f>
        <v>168189.68381600926</v>
      </c>
    </row>
    <row r="19" spans="2:11">
      <c r="B19" s="81" t="s">
        <v>12</v>
      </c>
      <c r="C19" s="57">
        <v>38.264458284556937</v>
      </c>
      <c r="D19" s="57">
        <v>9.6864000530815342E-2</v>
      </c>
      <c r="E19" s="64">
        <f t="shared" si="12"/>
        <v>38.361322285087752</v>
      </c>
      <c r="F19" s="19"/>
      <c r="G19" s="19"/>
      <c r="H19" s="91" t="s">
        <v>12</v>
      </c>
      <c r="I19" s="20">
        <f t="shared" si="8"/>
        <v>38264.458284556938</v>
      </c>
      <c r="J19" s="20">
        <f t="shared" si="8"/>
        <v>96.864000530815346</v>
      </c>
      <c r="K19" s="21">
        <f t="shared" ref="K19:K20" si="13">SUM(I19:J19)</f>
        <v>38361.322285087757</v>
      </c>
    </row>
    <row r="20" spans="2:11">
      <c r="B20" s="81" t="s">
        <v>13</v>
      </c>
      <c r="C20" s="57">
        <v>109.18826626019943</v>
      </c>
      <c r="D20" s="57">
        <v>1.346208832331</v>
      </c>
      <c r="E20" s="64">
        <f t="shared" si="12"/>
        <v>110.53447509253043</v>
      </c>
      <c r="F20" s="19"/>
      <c r="G20" s="19"/>
      <c r="H20" s="91" t="s">
        <v>13</v>
      </c>
      <c r="I20" s="20">
        <f t="shared" si="8"/>
        <v>109188.26626019942</v>
      </c>
      <c r="J20" s="20">
        <f t="shared" si="8"/>
        <v>1346.2088323309999</v>
      </c>
      <c r="K20" s="21">
        <f t="shared" si="13"/>
        <v>110534.47509253043</v>
      </c>
    </row>
    <row r="21" spans="2:11" s="15" customFormat="1">
      <c r="B21" s="82" t="s">
        <v>14</v>
      </c>
      <c r="C21" s="44">
        <f>SUM(C22:C27)</f>
        <v>221.42974844408243</v>
      </c>
      <c r="D21" s="44">
        <f>SUM(D22:D27)</f>
        <v>44.16313859556454</v>
      </c>
      <c r="E21" s="63">
        <f t="shared" ref="E21" si="14">SUM(E22:E27)</f>
        <v>265.592887039647</v>
      </c>
      <c r="F21" s="18"/>
      <c r="G21" s="18"/>
      <c r="H21" s="78" t="s">
        <v>14</v>
      </c>
      <c r="I21" s="16">
        <f>SUM(I22:I27)</f>
        <v>221429.74844408245</v>
      </c>
      <c r="J21" s="16">
        <f>SUM(J22:J27)</f>
        <v>44163.138595564538</v>
      </c>
      <c r="K21" s="17">
        <f>I21+J21</f>
        <v>265592.88703964697</v>
      </c>
    </row>
    <row r="22" spans="2:11">
      <c r="B22" s="81" t="s">
        <v>26</v>
      </c>
      <c r="C22" s="57">
        <v>78.117144733874426</v>
      </c>
      <c r="D22" s="57">
        <v>13.7470599689564</v>
      </c>
      <c r="E22" s="64">
        <f t="shared" si="12"/>
        <v>91.864204702830818</v>
      </c>
      <c r="F22" s="22"/>
      <c r="G22" s="19"/>
      <c r="H22" s="91" t="s">
        <v>26</v>
      </c>
      <c r="I22" s="20">
        <f t="shared" ref="I22" si="15">C22*1000</f>
        <v>78117.144733874433</v>
      </c>
      <c r="J22" s="20">
        <f t="shared" ref="J22" si="16">D22*1000</f>
        <v>13747.059968956401</v>
      </c>
      <c r="K22" s="21">
        <f>SUM(I22:J22)</f>
        <v>91864.20470283083</v>
      </c>
    </row>
    <row r="23" spans="2:11">
      <c r="B23" s="81" t="s">
        <v>28</v>
      </c>
      <c r="C23" s="56">
        <v>61.798944383212607</v>
      </c>
      <c r="D23" s="56">
        <v>10.275177093343999</v>
      </c>
      <c r="E23" s="64">
        <f t="shared" si="12"/>
        <v>72.074121476556599</v>
      </c>
      <c r="F23" s="22"/>
      <c r="G23" s="19"/>
      <c r="H23" s="91" t="s">
        <v>28</v>
      </c>
      <c r="I23" s="20">
        <f t="shared" ref="I23:I25" si="17">C23*1000</f>
        <v>61798.944383212605</v>
      </c>
      <c r="J23" s="20">
        <f t="shared" ref="J23:J25" si="18">D23*1000</f>
        <v>10275.177093343998</v>
      </c>
      <c r="K23" s="21">
        <f t="shared" ref="K23:K27" si="19">SUM(I23:J23)</f>
        <v>72074.121476556611</v>
      </c>
    </row>
    <row r="24" spans="2:11">
      <c r="B24" s="81" t="s">
        <v>15</v>
      </c>
      <c r="C24" s="56">
        <v>29.255883783367761</v>
      </c>
      <c r="D24" s="56">
        <v>3.4235260893401396</v>
      </c>
      <c r="E24" s="64">
        <f t="shared" si="12"/>
        <v>32.6794098727079</v>
      </c>
      <c r="F24" s="22"/>
      <c r="G24" s="19"/>
      <c r="H24" s="91" t="s">
        <v>15</v>
      </c>
      <c r="I24" s="20">
        <f t="shared" si="17"/>
        <v>29255.883783367761</v>
      </c>
      <c r="J24" s="20">
        <f t="shared" si="18"/>
        <v>3423.5260893401396</v>
      </c>
      <c r="K24" s="21">
        <f t="shared" si="19"/>
        <v>32679.4098727079</v>
      </c>
    </row>
    <row r="25" spans="2:11">
      <c r="B25" s="81" t="s">
        <v>16</v>
      </c>
      <c r="C25" s="56">
        <v>28.300698466906002</v>
      </c>
      <c r="D25" s="57">
        <v>2.5041095330940002</v>
      </c>
      <c r="E25" s="64">
        <f t="shared" si="12"/>
        <v>30.804808000000001</v>
      </c>
      <c r="F25" s="19"/>
      <c r="G25" s="19"/>
      <c r="H25" s="91" t="s">
        <v>16</v>
      </c>
      <c r="I25" s="20">
        <f t="shared" si="17"/>
        <v>28300.698466906004</v>
      </c>
      <c r="J25" s="20">
        <f t="shared" si="18"/>
        <v>2504.1095330940002</v>
      </c>
      <c r="K25" s="21">
        <f t="shared" si="19"/>
        <v>30804.808000000005</v>
      </c>
    </row>
    <row r="26" spans="2:11">
      <c r="B26" s="81" t="s">
        <v>17</v>
      </c>
      <c r="C26" s="56">
        <v>21.322262608319988</v>
      </c>
      <c r="D26" s="57">
        <v>14.213265910830001</v>
      </c>
      <c r="E26" s="21">
        <f t="shared" si="12"/>
        <v>35.535528519149992</v>
      </c>
      <c r="F26" s="19"/>
      <c r="G26" s="19"/>
      <c r="H26" s="91" t="s">
        <v>17</v>
      </c>
      <c r="I26" s="20">
        <f>C26*1000</f>
        <v>21322.262608319987</v>
      </c>
      <c r="J26" s="20">
        <f>D26*1000</f>
        <v>14213.265910830001</v>
      </c>
      <c r="K26" s="21">
        <f t="shared" si="19"/>
        <v>35535.528519149986</v>
      </c>
    </row>
    <row r="27" spans="2:11">
      <c r="B27" s="81" t="s">
        <v>18</v>
      </c>
      <c r="C27" s="45">
        <v>2.6348144684016601</v>
      </c>
      <c r="D27" s="45">
        <v>0</v>
      </c>
      <c r="E27" s="21">
        <f t="shared" si="12"/>
        <v>2.6348144684016601</v>
      </c>
      <c r="F27" s="19"/>
      <c r="G27" s="19"/>
      <c r="H27" s="91" t="s">
        <v>18</v>
      </c>
      <c r="I27" s="20">
        <f>C27*1000</f>
        <v>2634.8144684016602</v>
      </c>
      <c r="J27" s="20">
        <f>D27*1000</f>
        <v>0</v>
      </c>
      <c r="K27" s="21">
        <f t="shared" si="19"/>
        <v>2634.8144684016602</v>
      </c>
    </row>
    <row r="28" spans="2:11" s="15" customFormat="1">
      <c r="B28" s="82" t="s">
        <v>19</v>
      </c>
      <c r="C28" s="60">
        <f>SUM(C29:C30)</f>
        <v>14.328614956320999</v>
      </c>
      <c r="D28" s="55">
        <v>0</v>
      </c>
      <c r="E28" s="46">
        <f>SUM(E29:E30)</f>
        <v>14.328614956320999</v>
      </c>
      <c r="F28" s="18"/>
      <c r="G28" s="18"/>
      <c r="H28" s="78" t="s">
        <v>19</v>
      </c>
      <c r="I28" s="16">
        <f>SUM(I29:I30)</f>
        <v>14328.614956320998</v>
      </c>
      <c r="J28" s="16">
        <f>SUM(J29:J30)</f>
        <v>0</v>
      </c>
      <c r="K28" s="17">
        <f>I28+J28</f>
        <v>14328.614956320998</v>
      </c>
    </row>
    <row r="29" spans="2:11">
      <c r="B29" s="81" t="s">
        <v>20</v>
      </c>
      <c r="C29" s="56">
        <v>9.0816888278829992</v>
      </c>
      <c r="D29" s="57">
        <v>0</v>
      </c>
      <c r="E29" s="21">
        <f t="shared" si="12"/>
        <v>9.0816888278829992</v>
      </c>
      <c r="F29" s="19"/>
      <c r="G29" s="19"/>
      <c r="H29" s="91" t="s">
        <v>20</v>
      </c>
      <c r="I29" s="20">
        <f t="shared" ref="I29" si="20">C29*1000</f>
        <v>9081.6888278829992</v>
      </c>
      <c r="J29" s="20">
        <f t="shared" ref="J29" si="21">D29*1000</f>
        <v>0</v>
      </c>
      <c r="K29" s="21">
        <f>SUM(I29:J29)</f>
        <v>9081.6888278829992</v>
      </c>
    </row>
    <row r="30" spans="2:11">
      <c r="B30" s="81" t="s">
        <v>21</v>
      </c>
      <c r="C30" s="56">
        <v>5.246926128438</v>
      </c>
      <c r="D30" s="57">
        <v>0</v>
      </c>
      <c r="E30" s="21">
        <f t="shared" si="12"/>
        <v>5.246926128438</v>
      </c>
      <c r="F30" s="19"/>
      <c r="G30" s="19"/>
      <c r="H30" s="91" t="s">
        <v>21</v>
      </c>
      <c r="I30" s="20">
        <f t="shared" ref="I30" si="22">C30*1000</f>
        <v>5246.926128438</v>
      </c>
      <c r="J30" s="20">
        <f t="shared" ref="J30" si="23">D30*1000</f>
        <v>0</v>
      </c>
      <c r="K30" s="21">
        <f>SUM(I30:J30)</f>
        <v>5246.926128438</v>
      </c>
    </row>
    <row r="31" spans="2:11">
      <c r="B31" s="82" t="s">
        <v>22</v>
      </c>
      <c r="C31" s="60">
        <v>0.73466994716970602</v>
      </c>
      <c r="D31" s="60">
        <v>0.49969529850194999</v>
      </c>
      <c r="E31" s="47">
        <f t="shared" si="12"/>
        <v>1.2343652456716561</v>
      </c>
      <c r="F31" s="18"/>
      <c r="G31" s="19"/>
      <c r="H31" s="78" t="s">
        <v>22</v>
      </c>
      <c r="I31" s="23">
        <f t="shared" ref="I31:I32" si="24">C31*1000</f>
        <v>734.66994716970601</v>
      </c>
      <c r="J31" s="23">
        <f t="shared" ref="J31:J32" si="25">D31*1000</f>
        <v>499.69529850194999</v>
      </c>
      <c r="K31" s="24">
        <f>SUM(I31:J31)</f>
        <v>1234.3652456716559</v>
      </c>
    </row>
    <row r="32" spans="2:11">
      <c r="B32" s="83" t="s">
        <v>40</v>
      </c>
      <c r="C32" s="62">
        <v>4.1274097726776295</v>
      </c>
      <c r="D32" s="60">
        <v>0.109035146894</v>
      </c>
      <c r="E32" s="47">
        <f t="shared" si="12"/>
        <v>4.2364449195716292</v>
      </c>
      <c r="F32" s="18"/>
      <c r="G32" s="19"/>
      <c r="H32" s="92" t="s">
        <v>40</v>
      </c>
      <c r="I32" s="23">
        <f t="shared" si="24"/>
        <v>4127.4097726776299</v>
      </c>
      <c r="J32" s="23">
        <f t="shared" si="25"/>
        <v>109.03514689399999</v>
      </c>
      <c r="K32" s="24">
        <f>SUM(I32:J32)</f>
        <v>4236.4449195716297</v>
      </c>
    </row>
    <row r="33" spans="1:11" ht="15" thickBot="1">
      <c r="B33" s="84" t="s">
        <v>23</v>
      </c>
      <c r="C33" s="25">
        <f>C21+C17+C13+C7+C31+C28+C32</f>
        <v>2579.7314920583999</v>
      </c>
      <c r="D33" s="25">
        <f>D21+D17+D13+D7+D31+D28+D32</f>
        <v>112.99290093884305</v>
      </c>
      <c r="E33" s="48">
        <f t="shared" si="12"/>
        <v>2692.7243929972428</v>
      </c>
      <c r="F33" s="15"/>
      <c r="H33" s="84" t="s">
        <v>23</v>
      </c>
      <c r="I33" s="25">
        <f>I21+I17+I13+I7+I31+I28+I32</f>
        <v>2579731.4920584005</v>
      </c>
      <c r="J33" s="25">
        <f>J21+J17+J13+J7+J31+J28+J32</f>
        <v>112992.90093884306</v>
      </c>
      <c r="K33" s="43">
        <f>SUM(I33:J33)</f>
        <v>2692724.3929972434</v>
      </c>
    </row>
    <row r="34" spans="1:11">
      <c r="B34" s="77"/>
      <c r="C34" s="3"/>
      <c r="D34" s="3"/>
      <c r="E34" s="26"/>
      <c r="K34" s="27"/>
    </row>
    <row r="35" spans="1:11">
      <c r="B35" s="85" t="s">
        <v>36</v>
      </c>
      <c r="G35" s="29"/>
    </row>
    <row r="36" spans="1:11">
      <c r="B36" s="85" t="s">
        <v>50</v>
      </c>
      <c r="I36" s="28"/>
      <c r="J36" s="28"/>
      <c r="K36" s="28"/>
    </row>
    <row r="37" spans="1:11">
      <c r="B37" s="85" t="s">
        <v>49</v>
      </c>
      <c r="E37" s="69"/>
    </row>
    <row r="38" spans="1:11">
      <c r="G38" s="29" t="s">
        <v>39</v>
      </c>
      <c r="H38" s="29"/>
      <c r="J38" s="29"/>
    </row>
    <row r="39" spans="1:11">
      <c r="A39" s="29"/>
      <c r="B39" s="87"/>
      <c r="C39" s="66"/>
      <c r="D39" s="66"/>
      <c r="E39" s="66"/>
      <c r="F39" s="67"/>
      <c r="G39" s="67"/>
      <c r="H39" s="94"/>
      <c r="I39" s="67"/>
      <c r="J39" s="67"/>
      <c r="K39" s="67"/>
    </row>
    <row r="40" spans="1:11">
      <c r="A40" s="29"/>
      <c r="B40" s="88"/>
    </row>
    <row r="41" spans="1:11">
      <c r="A41" s="29"/>
      <c r="B41" s="88"/>
    </row>
    <row r="42" spans="1:11">
      <c r="A42" s="29"/>
      <c r="B42" s="88"/>
    </row>
    <row r="43" spans="1:11">
      <c r="A43" s="29"/>
      <c r="B43" s="88"/>
    </row>
    <row r="44" spans="1:11">
      <c r="A44" s="29"/>
      <c r="B44" s="89"/>
      <c r="C44" s="30"/>
      <c r="D44" s="3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abSelected="1" topLeftCell="A4" zoomScale="70" zoomScaleNormal="70" workbookViewId="0">
      <selection activeCell="D22" sqref="D22"/>
    </sheetView>
  </sheetViews>
  <sheetFormatPr defaultColWidth="9.109375" defaultRowHeight="14.4"/>
  <cols>
    <col min="1" max="1" width="9.109375" style="1"/>
    <col min="2" max="2" width="45" style="2" customWidth="1"/>
    <col min="3" max="3" width="15.44140625" style="2" bestFit="1" customWidth="1"/>
    <col min="4" max="4" width="15.6640625" style="2" customWidth="1"/>
    <col min="5" max="5" width="10.6640625" style="2" bestFit="1" customWidth="1"/>
    <col min="6" max="6" width="4" style="1" customWidth="1"/>
    <col min="7" max="88" width="9.109375" style="1"/>
    <col min="89" max="16384" width="9.109375" style="2"/>
  </cols>
  <sheetData>
    <row r="1" spans="1:88" s="33" customFormat="1" ht="18">
      <c r="A1" s="32"/>
      <c r="B1" s="103" t="s">
        <v>32</v>
      </c>
      <c r="C1" s="103"/>
      <c r="D1" s="103"/>
      <c r="E1" s="10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</row>
    <row r="2" spans="1:88" s="33" customFormat="1" ht="18">
      <c r="A2" s="32"/>
      <c r="B2" s="103" t="s">
        <v>33</v>
      </c>
      <c r="C2" s="103"/>
      <c r="D2" s="103"/>
      <c r="E2" s="10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1:88" ht="15" thickBot="1">
      <c r="B3" s="3"/>
      <c r="C3" s="3"/>
      <c r="D3" s="3"/>
      <c r="E3" s="4"/>
    </row>
    <row r="4" spans="1:88">
      <c r="B4" s="97" t="s">
        <v>1</v>
      </c>
      <c r="C4" s="99" t="str">
        <f>'data aset IKNB'!C5:D5</f>
        <v>April 2021</v>
      </c>
      <c r="D4" s="100"/>
      <c r="E4" s="101" t="s">
        <v>27</v>
      </c>
    </row>
    <row r="5" spans="1:88">
      <c r="B5" s="98"/>
      <c r="C5" s="31" t="s">
        <v>30</v>
      </c>
      <c r="D5" s="31" t="s">
        <v>35</v>
      </c>
      <c r="E5" s="102"/>
    </row>
    <row r="6" spans="1:88" s="8" customFormat="1">
      <c r="A6" s="1"/>
      <c r="B6" s="5" t="s">
        <v>3</v>
      </c>
      <c r="C6" s="53">
        <f>SUM(C7:C11)</f>
        <v>136</v>
      </c>
      <c r="D6" s="6">
        <f>SUM(D7:D11)</f>
        <v>13</v>
      </c>
      <c r="E6" s="7">
        <f t="shared" ref="E6:E11" si="0">C6+D6</f>
        <v>149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38" t="s">
        <v>4</v>
      </c>
      <c r="C7" s="71">
        <v>53</v>
      </c>
      <c r="D7" s="71">
        <v>7</v>
      </c>
      <c r="E7" s="9">
        <f t="shared" si="0"/>
        <v>60</v>
      </c>
    </row>
    <row r="8" spans="1:88">
      <c r="B8" s="36" t="s">
        <v>5</v>
      </c>
      <c r="C8" s="71">
        <v>72</v>
      </c>
      <c r="D8" s="71">
        <v>5</v>
      </c>
      <c r="E8" s="9">
        <f t="shared" si="0"/>
        <v>77</v>
      </c>
    </row>
    <row r="9" spans="1:88">
      <c r="B9" s="36" t="s">
        <v>6</v>
      </c>
      <c r="C9" s="71">
        <v>6</v>
      </c>
      <c r="D9" s="71">
        <v>1</v>
      </c>
      <c r="E9" s="9">
        <f t="shared" si="0"/>
        <v>7</v>
      </c>
    </row>
    <row r="10" spans="1:88" ht="28.8">
      <c r="B10" s="104" t="s">
        <v>51</v>
      </c>
      <c r="C10" s="71">
        <v>3</v>
      </c>
      <c r="D10" s="71">
        <v>0</v>
      </c>
      <c r="E10" s="9">
        <f t="shared" si="0"/>
        <v>3</v>
      </c>
    </row>
    <row r="11" spans="1:88">
      <c r="B11" s="36" t="s">
        <v>7</v>
      </c>
      <c r="C11" s="68">
        <v>2</v>
      </c>
      <c r="D11" s="41">
        <v>0</v>
      </c>
      <c r="E11" s="9">
        <f t="shared" si="0"/>
        <v>2</v>
      </c>
    </row>
    <row r="12" spans="1:88" s="8" customFormat="1">
      <c r="A12" s="1"/>
      <c r="B12" s="37" t="s">
        <v>8</v>
      </c>
      <c r="C12" s="54">
        <f>SUM(C13:C15)</f>
        <v>225</v>
      </c>
      <c r="D12" s="54">
        <f>SUM(D13:D15)</f>
        <v>9</v>
      </c>
      <c r="E12" s="7">
        <f>C12+D12</f>
        <v>234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38" t="s">
        <v>24</v>
      </c>
      <c r="C13" s="71">
        <v>166</v>
      </c>
      <c r="D13" s="71">
        <v>5</v>
      </c>
      <c r="E13" s="9">
        <f>C13+D13</f>
        <v>171</v>
      </c>
    </row>
    <row r="14" spans="1:88">
      <c r="B14" s="38" t="s">
        <v>9</v>
      </c>
      <c r="C14" s="71">
        <v>57</v>
      </c>
      <c r="D14" s="71">
        <v>4</v>
      </c>
      <c r="E14" s="9">
        <f>C14+D14</f>
        <v>61</v>
      </c>
    </row>
    <row r="15" spans="1:88">
      <c r="B15" s="38" t="s">
        <v>25</v>
      </c>
      <c r="C15" s="71">
        <v>2</v>
      </c>
      <c r="D15" s="71">
        <v>0</v>
      </c>
      <c r="E15" s="9">
        <f>C15+D15</f>
        <v>2</v>
      </c>
    </row>
    <row r="16" spans="1:88" s="8" customFormat="1">
      <c r="A16" s="1"/>
      <c r="B16" s="39" t="s">
        <v>10</v>
      </c>
      <c r="C16" s="72">
        <f>SUM(C17:C19)</f>
        <v>211</v>
      </c>
      <c r="D16" s="72">
        <f>SUM(D17:D19)</f>
        <v>4</v>
      </c>
      <c r="E16" s="73">
        <f t="shared" ref="E16:E24" si="1">C16+D16</f>
        <v>215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36" t="s">
        <v>11</v>
      </c>
      <c r="C17" s="71">
        <v>144</v>
      </c>
      <c r="D17" s="71">
        <v>2</v>
      </c>
      <c r="E17" s="51">
        <f t="shared" si="1"/>
        <v>146</v>
      </c>
    </row>
    <row r="18" spans="1:88">
      <c r="B18" s="36" t="s">
        <v>12</v>
      </c>
      <c r="C18" s="71">
        <v>44</v>
      </c>
      <c r="D18" s="71">
        <v>1</v>
      </c>
      <c r="E18" s="51">
        <f t="shared" si="1"/>
        <v>45</v>
      </c>
    </row>
    <row r="19" spans="1:88">
      <c r="B19" s="36" t="s">
        <v>13</v>
      </c>
      <c r="C19" s="71">
        <v>23</v>
      </c>
      <c r="D19" s="71">
        <v>1</v>
      </c>
      <c r="E19" s="51">
        <f t="shared" si="1"/>
        <v>24</v>
      </c>
    </row>
    <row r="20" spans="1:88" s="8" customFormat="1">
      <c r="A20" s="1"/>
      <c r="B20" s="37" t="s">
        <v>14</v>
      </c>
      <c r="C20" s="72">
        <f>C21+C22+C25+C26+C27+C28</f>
        <v>124</v>
      </c>
      <c r="D20" s="72">
        <f>D21+D22+D25+D26+D27+D28</f>
        <v>4</v>
      </c>
      <c r="E20" s="73">
        <f t="shared" si="1"/>
        <v>128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36" t="s">
        <v>26</v>
      </c>
      <c r="C21" s="74">
        <v>1</v>
      </c>
      <c r="D21" s="74">
        <v>0</v>
      </c>
      <c r="E21" s="51">
        <f t="shared" si="1"/>
        <v>1</v>
      </c>
    </row>
    <row r="22" spans="1:88">
      <c r="B22" s="50" t="s">
        <v>28</v>
      </c>
      <c r="C22" s="52">
        <f>SUM(C23:C24)</f>
        <v>100</v>
      </c>
      <c r="D22" s="52">
        <f>SUM(D23:D24)</f>
        <v>2</v>
      </c>
      <c r="E22" s="75">
        <f t="shared" si="1"/>
        <v>102</v>
      </c>
    </row>
    <row r="23" spans="1:88">
      <c r="B23" s="49" t="s">
        <v>41</v>
      </c>
      <c r="C23" s="74">
        <v>74</v>
      </c>
      <c r="D23" s="74">
        <v>2</v>
      </c>
      <c r="E23" s="51">
        <f t="shared" si="1"/>
        <v>76</v>
      </c>
    </row>
    <row r="24" spans="1:88">
      <c r="B24" s="49" t="s">
        <v>45</v>
      </c>
      <c r="C24" s="74">
        <v>26</v>
      </c>
      <c r="D24" s="74">
        <v>0</v>
      </c>
      <c r="E24" s="51">
        <f t="shared" si="1"/>
        <v>26</v>
      </c>
    </row>
    <row r="25" spans="1:88">
      <c r="B25" s="36" t="s">
        <v>15</v>
      </c>
      <c r="C25" s="41">
        <v>20</v>
      </c>
      <c r="D25" s="41">
        <v>2</v>
      </c>
      <c r="E25" s="10">
        <f t="shared" ref="E25:E38" si="2">C25+D25</f>
        <v>22</v>
      </c>
    </row>
    <row r="26" spans="1:88">
      <c r="B26" s="36" t="s">
        <v>16</v>
      </c>
      <c r="C26" s="41">
        <v>1</v>
      </c>
      <c r="D26" s="41">
        <v>0</v>
      </c>
      <c r="E26" s="10">
        <f t="shared" si="2"/>
        <v>1</v>
      </c>
    </row>
    <row r="27" spans="1:88">
      <c r="B27" s="36" t="s">
        <v>17</v>
      </c>
      <c r="C27" s="41">
        <v>1</v>
      </c>
      <c r="D27" s="41">
        <v>0</v>
      </c>
      <c r="E27" s="10">
        <f t="shared" si="2"/>
        <v>1</v>
      </c>
    </row>
    <row r="28" spans="1:88">
      <c r="B28" s="36" t="s">
        <v>18</v>
      </c>
      <c r="C28" s="41">
        <v>1</v>
      </c>
      <c r="D28" s="41">
        <v>0</v>
      </c>
      <c r="E28" s="10">
        <f t="shared" si="2"/>
        <v>1</v>
      </c>
    </row>
    <row r="29" spans="1:88" s="8" customFormat="1">
      <c r="A29" s="1"/>
      <c r="B29" s="37" t="s">
        <v>29</v>
      </c>
      <c r="C29" s="40">
        <f>SUM(C30:C32)</f>
        <v>223</v>
      </c>
      <c r="D29" s="40">
        <f>SUM(D30:D32)</f>
        <v>0</v>
      </c>
      <c r="E29" s="7">
        <f t="shared" si="2"/>
        <v>223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36" t="s">
        <v>46</v>
      </c>
      <c r="C30" s="76">
        <v>156</v>
      </c>
      <c r="D30" s="76">
        <v>0</v>
      </c>
      <c r="E30" s="9">
        <f t="shared" si="2"/>
        <v>156</v>
      </c>
    </row>
    <row r="31" spans="1:88">
      <c r="B31" s="36" t="s">
        <v>47</v>
      </c>
      <c r="C31" s="76">
        <v>41</v>
      </c>
      <c r="D31" s="76">
        <v>0</v>
      </c>
      <c r="E31" s="9">
        <f t="shared" si="2"/>
        <v>41</v>
      </c>
    </row>
    <row r="32" spans="1:88">
      <c r="B32" s="36" t="s">
        <v>48</v>
      </c>
      <c r="C32" s="76">
        <v>26</v>
      </c>
      <c r="D32" s="76">
        <v>0</v>
      </c>
      <c r="E32" s="9">
        <f t="shared" si="2"/>
        <v>26</v>
      </c>
    </row>
    <row r="33" spans="1:88" s="8" customFormat="1">
      <c r="A33" s="1"/>
      <c r="B33" s="5" t="s">
        <v>22</v>
      </c>
      <c r="C33" s="6">
        <f>C34+C35</f>
        <v>145</v>
      </c>
      <c r="D33" s="6">
        <f>D34+D35</f>
        <v>81</v>
      </c>
      <c r="E33" s="7">
        <f t="shared" si="2"/>
        <v>226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49" t="s">
        <v>43</v>
      </c>
      <c r="C34" s="76">
        <v>140</v>
      </c>
      <c r="D34" s="76">
        <v>81</v>
      </c>
      <c r="E34" s="51">
        <f t="shared" si="2"/>
        <v>221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49" t="s">
        <v>44</v>
      </c>
      <c r="C35" s="76">
        <v>5</v>
      </c>
      <c r="D35" s="52">
        <v>0</v>
      </c>
      <c r="E35" s="51">
        <f t="shared" si="2"/>
        <v>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35" t="s">
        <v>38</v>
      </c>
      <c r="C36" s="6">
        <f>C37+C38</f>
        <v>137</v>
      </c>
      <c r="D36" s="6">
        <f>D37+D38</f>
        <v>9</v>
      </c>
      <c r="E36" s="7">
        <f t="shared" si="2"/>
        <v>146</v>
      </c>
      <c r="F36" s="1"/>
      <c r="G36" s="1">
        <f>138-42</f>
        <v>96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49" t="s">
        <v>41</v>
      </c>
      <c r="C37" s="76">
        <v>53</v>
      </c>
      <c r="D37" s="76">
        <v>3</v>
      </c>
      <c r="E37" s="10">
        <f t="shared" si="2"/>
        <v>56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49" t="s">
        <v>42</v>
      </c>
      <c r="C38" s="76">
        <v>84</v>
      </c>
      <c r="D38" s="76">
        <v>6</v>
      </c>
      <c r="E38" s="10">
        <f t="shared" si="2"/>
        <v>90</v>
      </c>
      <c r="F38" s="1"/>
      <c r="G38" s="95">
        <f>146-D36-C37</f>
        <v>84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" thickBot="1">
      <c r="B39" s="11" t="s">
        <v>23</v>
      </c>
      <c r="C39" s="12">
        <f>C20+C16+C12+C6+C33+C29+C36</f>
        <v>1201</v>
      </c>
      <c r="D39" s="12">
        <f>D20+D16+D12+D6+D33+D29+D36</f>
        <v>120</v>
      </c>
      <c r="E39" s="70">
        <f>E6+E12+E16+E20+E29+E33+E36</f>
        <v>1321</v>
      </c>
    </row>
    <row r="40" spans="1:88">
      <c r="E40" s="13"/>
    </row>
    <row r="41" spans="1:88">
      <c r="B41" s="34" t="s">
        <v>36</v>
      </c>
    </row>
    <row r="42" spans="1:88">
      <c r="B42" s="14" t="s">
        <v>37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C4BC44-87FB-4E31-BE8C-9F23D5E4F38F}"/>
</file>

<file path=customXml/itemProps2.xml><?xml version="1.0" encoding="utf-8"?>
<ds:datastoreItem xmlns:ds="http://schemas.openxmlformats.org/officeDocument/2006/customXml" ds:itemID="{AB51DAFD-CACA-48C2-A681-65B5AD3DEC23}"/>
</file>

<file path=customXml/itemProps3.xml><?xml version="1.0" encoding="utf-8"?>
<ds:datastoreItem xmlns:ds="http://schemas.openxmlformats.org/officeDocument/2006/customXml" ds:itemID="{94AF80DF-614C-48F1-8D2D-21155F048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2021-06-03T02:29:16Z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